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/>
  <mc:AlternateContent xmlns:mc="http://schemas.openxmlformats.org/markup-compatibility/2006">
    <mc:Choice Requires="x15">
      <x15ac:absPath xmlns:x15ac="http://schemas.microsoft.com/office/spreadsheetml/2010/11/ac" url="D:\업무 (김민지)\3. 계약\계약\계약체결\2024\진행중. (소액수의입찰) 위원회 신규 사무국 리모델링 건축 공사\2. 견적 공고\"/>
    </mc:Choice>
  </mc:AlternateContent>
  <xr:revisionPtr revIDLastSave="0" documentId="13_ncr:1_{730747B5-D45D-4871-BF9E-1BB25548ED8B}" xr6:coauthVersionLast="36" xr6:coauthVersionMax="36" xr10:uidLastSave="{00000000-0000-0000-0000-000000000000}"/>
  <bookViews>
    <workbookView xWindow="0" yWindow="0" windowWidth="23550" windowHeight="14610" tabRatio="770" xr2:uid="{00000000-000D-0000-FFFF-FFFF00000000}"/>
  </bookViews>
  <sheets>
    <sheet name="원가계산서" sheetId="1" r:id="rId1"/>
    <sheet name="공종별집계표" sheetId="2" r:id="rId2"/>
    <sheet name="공종별내역서" sheetId="3" r:id="rId3"/>
    <sheet name="일위대가목록" sheetId="4" r:id="rId4"/>
    <sheet name="일위대가" sheetId="5" r:id="rId5"/>
    <sheet name="중기단가목록" sheetId="6" r:id="rId6"/>
    <sheet name="중기단가산출서" sheetId="7" r:id="rId7"/>
    <sheet name="단가대비표" sheetId="8" r:id="rId8"/>
    <sheet name=" 공사설정 " sheetId="9" r:id="rId9"/>
    <sheet name="Sheet1" sheetId="10" r:id="rId10"/>
  </sheets>
  <definedNames>
    <definedName name="_xlnm.Print_Area" localSheetId="2">공종별내역서!$A$1:$M$233</definedName>
    <definedName name="_xlnm.Print_Area" localSheetId="1">공종별집계표!$A$1:$M$26</definedName>
    <definedName name="_xlnm.Print_Area" localSheetId="7">단가대비표!$A$1:$X$89</definedName>
    <definedName name="_xlnm.Print_Area" localSheetId="4">일위대가!$A$1:$M$189</definedName>
    <definedName name="_xlnm.Print_Area" localSheetId="3">일위대가목록!$A$1:$M$36</definedName>
    <definedName name="_xlnm.Print_Area" localSheetId="5">중기단가목록!$A$1:$L$4</definedName>
    <definedName name="_xlnm.Print_Area" localSheetId="6">중기단가산출서!$A$1:$F$6</definedName>
    <definedName name="_xlnm.Print_Titles" localSheetId="2">공종별내역서!$1:$3</definedName>
    <definedName name="_xlnm.Print_Titles" localSheetId="1">공종별집계표!$1:$4</definedName>
    <definedName name="_xlnm.Print_Titles" localSheetId="7">단가대비표!$1:$4</definedName>
    <definedName name="_xlnm.Print_Titles" localSheetId="0">원가계산서!$1:$3</definedName>
    <definedName name="_xlnm.Print_Titles" localSheetId="4">일위대가!$1:$3</definedName>
    <definedName name="_xlnm.Print_Titles" localSheetId="3">일위대가목록!$1:$3</definedName>
    <definedName name="_xlnm.Print_Titles" localSheetId="5">중기단가목록!$1:$3</definedName>
    <definedName name="_xlnm.Print_Titles" localSheetId="6">중기단가산출서!$1:$3</definedName>
  </definedNames>
  <calcPr calcId="191029"/>
</workbook>
</file>

<file path=xl/calcChain.xml><?xml version="1.0" encoding="utf-8"?>
<calcChain xmlns="http://schemas.openxmlformats.org/spreadsheetml/2006/main">
  <c r="E36" i="1" l="1"/>
  <c r="E35" i="1"/>
  <c r="E26" i="1"/>
  <c r="L187" i="3" l="1"/>
  <c r="E25" i="1" l="1"/>
  <c r="O89" i="8" l="1"/>
  <c r="O88" i="8"/>
  <c r="O87" i="8"/>
  <c r="O86" i="8"/>
  <c r="O85" i="8"/>
  <c r="O84" i="8"/>
  <c r="O83" i="8"/>
  <c r="O82" i="8"/>
  <c r="E203" i="3" s="1"/>
  <c r="F203" i="3" s="1"/>
  <c r="O81" i="8"/>
  <c r="O80" i="8"/>
  <c r="O79" i="8"/>
  <c r="O78" i="8"/>
  <c r="E199" i="3" s="1"/>
  <c r="K199" i="3" s="1"/>
  <c r="O77" i="8"/>
  <c r="O76" i="8"/>
  <c r="O74" i="8"/>
  <c r="O73" i="8"/>
  <c r="O72" i="8"/>
  <c r="O71" i="8"/>
  <c r="O70" i="8"/>
  <c r="O68" i="8"/>
  <c r="E179" i="3" s="1"/>
  <c r="O67" i="8"/>
  <c r="O66" i="8"/>
  <c r="O65" i="8"/>
  <c r="O64" i="8"/>
  <c r="E175" i="3" s="1"/>
  <c r="O63" i="8"/>
  <c r="O62" i="8"/>
  <c r="O61" i="8"/>
  <c r="O60" i="8"/>
  <c r="E171" i="3" s="1"/>
  <c r="O58" i="8"/>
  <c r="O57" i="8"/>
  <c r="O47" i="8"/>
  <c r="O46" i="8"/>
  <c r="E67" i="5" s="1"/>
  <c r="O45" i="8"/>
  <c r="O44" i="8"/>
  <c r="V43" i="8"/>
  <c r="V42" i="8"/>
  <c r="I143" i="3" s="1"/>
  <c r="J143" i="3" s="1"/>
  <c r="J164" i="3" s="1"/>
  <c r="I13" i="2" s="1"/>
  <c r="J13" i="2" s="1"/>
  <c r="O41" i="8"/>
  <c r="O40" i="8"/>
  <c r="O39" i="8"/>
  <c r="O38" i="8"/>
  <c r="E57" i="3" s="1"/>
  <c r="F57" i="3" s="1"/>
  <c r="O37" i="8"/>
  <c r="O36" i="8"/>
  <c r="O35" i="8"/>
  <c r="O34" i="8"/>
  <c r="E53" i="3" s="1"/>
  <c r="F53" i="3" s="1"/>
  <c r="O32" i="8"/>
  <c r="O31" i="8"/>
  <c r="O27" i="8"/>
  <c r="O26" i="8"/>
  <c r="E6" i="5" s="1"/>
  <c r="O25" i="8"/>
  <c r="O24" i="8"/>
  <c r="O23" i="8"/>
  <c r="O22" i="8"/>
  <c r="E84" i="5" s="1"/>
  <c r="O21" i="8"/>
  <c r="O20" i="8"/>
  <c r="O19" i="8"/>
  <c r="O18" i="8"/>
  <c r="E166" i="5" s="1"/>
  <c r="O17" i="8"/>
  <c r="O16" i="8"/>
  <c r="O15" i="8"/>
  <c r="O14" i="8"/>
  <c r="E162" i="5" s="1"/>
  <c r="O13" i="8"/>
  <c r="O12" i="8"/>
  <c r="O11" i="8"/>
  <c r="O10" i="8"/>
  <c r="E41" i="5" s="1"/>
  <c r="O9" i="8"/>
  <c r="O8" i="8"/>
  <c r="O7" i="8"/>
  <c r="O6" i="8"/>
  <c r="E120" i="3" s="1"/>
  <c r="O5" i="8"/>
  <c r="I188" i="5"/>
  <c r="J188" i="5" s="1"/>
  <c r="J189" i="5" s="1"/>
  <c r="G188" i="5"/>
  <c r="H188" i="5" s="1"/>
  <c r="H189" i="5" s="1"/>
  <c r="E188" i="5"/>
  <c r="F188" i="5" s="1"/>
  <c r="I184" i="5"/>
  <c r="J184" i="5" s="1"/>
  <c r="G184" i="5"/>
  <c r="H184" i="5" s="1"/>
  <c r="E184" i="5"/>
  <c r="F184" i="5" s="1"/>
  <c r="I183" i="5"/>
  <c r="J183" i="5" s="1"/>
  <c r="G183" i="5"/>
  <c r="H183" i="5" s="1"/>
  <c r="E183" i="5"/>
  <c r="F183" i="5" s="1"/>
  <c r="I178" i="5"/>
  <c r="J178" i="5" s="1"/>
  <c r="G178" i="5"/>
  <c r="H178" i="5" s="1"/>
  <c r="E178" i="5"/>
  <c r="F178" i="5" s="1"/>
  <c r="H174" i="5"/>
  <c r="F174" i="5"/>
  <c r="I173" i="5"/>
  <c r="J173" i="5" s="1"/>
  <c r="G173" i="5"/>
  <c r="H173" i="5" s="1"/>
  <c r="E173" i="5"/>
  <c r="F173" i="5" s="1"/>
  <c r="I172" i="5"/>
  <c r="J172" i="5" s="1"/>
  <c r="G172" i="5"/>
  <c r="H172" i="5" s="1"/>
  <c r="E172" i="5"/>
  <c r="F172" i="5" s="1"/>
  <c r="I168" i="5"/>
  <c r="J168" i="5" s="1"/>
  <c r="G168" i="5"/>
  <c r="H168" i="5" s="1"/>
  <c r="E168" i="5"/>
  <c r="F168" i="5" s="1"/>
  <c r="I167" i="5"/>
  <c r="J167" i="5" s="1"/>
  <c r="G167" i="5"/>
  <c r="H167" i="5" s="1"/>
  <c r="E167" i="5"/>
  <c r="F167" i="5" s="1"/>
  <c r="I166" i="5"/>
  <c r="J166" i="5" s="1"/>
  <c r="G166" i="5"/>
  <c r="H166" i="5" s="1"/>
  <c r="I165" i="5"/>
  <c r="J165" i="5" s="1"/>
  <c r="G165" i="5"/>
  <c r="H165" i="5" s="1"/>
  <c r="E165" i="5"/>
  <c r="F165" i="5" s="1"/>
  <c r="I164" i="5"/>
  <c r="J164" i="5" s="1"/>
  <c r="G164" i="5"/>
  <c r="H164" i="5" s="1"/>
  <c r="E164" i="5"/>
  <c r="F164" i="5" s="1"/>
  <c r="I163" i="5"/>
  <c r="J163" i="5" s="1"/>
  <c r="G163" i="5"/>
  <c r="H163" i="5" s="1"/>
  <c r="E163" i="5"/>
  <c r="F163" i="5" s="1"/>
  <c r="I162" i="5"/>
  <c r="J162" i="5" s="1"/>
  <c r="G162" i="5"/>
  <c r="H162" i="5" s="1"/>
  <c r="I161" i="5"/>
  <c r="J161" i="5" s="1"/>
  <c r="G161" i="5"/>
  <c r="H161" i="5" s="1"/>
  <c r="E161" i="5"/>
  <c r="F161" i="5" s="1"/>
  <c r="I160" i="5"/>
  <c r="J160" i="5" s="1"/>
  <c r="J169" i="5" s="1"/>
  <c r="G32" i="4" s="1"/>
  <c r="I46" i="5" s="1"/>
  <c r="J46" i="5" s="1"/>
  <c r="G160" i="5"/>
  <c r="H160" i="5" s="1"/>
  <c r="H169" i="5" s="1"/>
  <c r="E160" i="5"/>
  <c r="F160" i="5" s="1"/>
  <c r="H156" i="5"/>
  <c r="F156" i="5"/>
  <c r="I155" i="5"/>
  <c r="J155" i="5" s="1"/>
  <c r="G155" i="5"/>
  <c r="H155" i="5" s="1"/>
  <c r="E155" i="5"/>
  <c r="F155" i="5" s="1"/>
  <c r="L155" i="5" s="1"/>
  <c r="I154" i="5"/>
  <c r="J154" i="5" s="1"/>
  <c r="G154" i="5"/>
  <c r="H154" i="5" s="1"/>
  <c r="E154" i="5"/>
  <c r="F154" i="5" s="1"/>
  <c r="H150" i="5"/>
  <c r="F150" i="5"/>
  <c r="I149" i="5"/>
  <c r="J149" i="5" s="1"/>
  <c r="G149" i="5"/>
  <c r="E149" i="5"/>
  <c r="F149" i="5" s="1"/>
  <c r="I148" i="5"/>
  <c r="J148" i="5" s="1"/>
  <c r="G148" i="5"/>
  <c r="E148" i="5"/>
  <c r="F148" i="5" s="1"/>
  <c r="H144" i="5"/>
  <c r="F144" i="5"/>
  <c r="I143" i="5"/>
  <c r="J143" i="5" s="1"/>
  <c r="G143" i="5"/>
  <c r="H143" i="5" s="1"/>
  <c r="E143" i="5"/>
  <c r="F143" i="5" s="1"/>
  <c r="I142" i="5"/>
  <c r="J142" i="5" s="1"/>
  <c r="G142" i="5"/>
  <c r="H142" i="5" s="1"/>
  <c r="H145" i="5" s="1"/>
  <c r="E142" i="5"/>
  <c r="F142" i="5" s="1"/>
  <c r="I138" i="5"/>
  <c r="J138" i="5" s="1"/>
  <c r="G138" i="5"/>
  <c r="E138" i="5"/>
  <c r="F138" i="5" s="1"/>
  <c r="I137" i="5"/>
  <c r="J137" i="5" s="1"/>
  <c r="J139" i="5" s="1"/>
  <c r="G28" i="4" s="1"/>
  <c r="I14" i="5" s="1"/>
  <c r="J14" i="5" s="1"/>
  <c r="G137" i="5"/>
  <c r="E137" i="5"/>
  <c r="F137" i="5" s="1"/>
  <c r="I133" i="5"/>
  <c r="J133" i="5" s="1"/>
  <c r="J134" i="5" s="1"/>
  <c r="G27" i="4" s="1"/>
  <c r="I100" i="3" s="1"/>
  <c r="J100" i="3" s="1"/>
  <c r="G133" i="5"/>
  <c r="H133" i="5" s="1"/>
  <c r="H134" i="5" s="1"/>
  <c r="E133" i="5"/>
  <c r="F133" i="5" s="1"/>
  <c r="I129" i="5"/>
  <c r="J129" i="5" s="1"/>
  <c r="J130" i="5" s="1"/>
  <c r="G26" i="4" s="1"/>
  <c r="I99" i="3" s="1"/>
  <c r="J99" i="3" s="1"/>
  <c r="G129" i="5"/>
  <c r="E129" i="5"/>
  <c r="F129" i="5" s="1"/>
  <c r="K125" i="5"/>
  <c r="I125" i="5"/>
  <c r="J125" i="5" s="1"/>
  <c r="J126" i="5" s="1"/>
  <c r="G25" i="4" s="1"/>
  <c r="I98" i="3" s="1"/>
  <c r="J98" i="3" s="1"/>
  <c r="G125" i="5"/>
  <c r="H125" i="5" s="1"/>
  <c r="H126" i="5" s="1"/>
  <c r="E125" i="5"/>
  <c r="F125" i="5" s="1"/>
  <c r="H121" i="5"/>
  <c r="F121" i="5"/>
  <c r="I120" i="5"/>
  <c r="J120" i="5" s="1"/>
  <c r="G120" i="5"/>
  <c r="E120" i="5"/>
  <c r="F120" i="5" s="1"/>
  <c r="I119" i="5"/>
  <c r="J119" i="5" s="1"/>
  <c r="G119" i="5"/>
  <c r="E119" i="5"/>
  <c r="F119" i="5" s="1"/>
  <c r="J116" i="5"/>
  <c r="I115" i="5"/>
  <c r="J115" i="5" s="1"/>
  <c r="G115" i="5"/>
  <c r="H115" i="5" s="1"/>
  <c r="E115" i="5"/>
  <c r="F115" i="5" s="1"/>
  <c r="I114" i="5"/>
  <c r="J114" i="5" s="1"/>
  <c r="G114" i="5"/>
  <c r="H114" i="5" s="1"/>
  <c r="H116" i="5" s="1"/>
  <c r="E114" i="5"/>
  <c r="F114" i="5" s="1"/>
  <c r="J111" i="5"/>
  <c r="G22" i="4" s="1"/>
  <c r="I110" i="5"/>
  <c r="J110" i="5" s="1"/>
  <c r="G110" i="5"/>
  <c r="E110" i="5"/>
  <c r="F110" i="5" s="1"/>
  <c r="H106" i="5"/>
  <c r="F106" i="5"/>
  <c r="I105" i="5"/>
  <c r="J105" i="5" s="1"/>
  <c r="G105" i="5"/>
  <c r="H105" i="5" s="1"/>
  <c r="E105" i="5"/>
  <c r="F105" i="5" s="1"/>
  <c r="I104" i="5"/>
  <c r="J104" i="5" s="1"/>
  <c r="G104" i="5"/>
  <c r="H104" i="5" s="1"/>
  <c r="H107" i="5" s="1"/>
  <c r="E104" i="5"/>
  <c r="F104" i="5" s="1"/>
  <c r="H100" i="5"/>
  <c r="F100" i="5"/>
  <c r="I99" i="5"/>
  <c r="J99" i="5" s="1"/>
  <c r="G99" i="5"/>
  <c r="E99" i="5"/>
  <c r="F99" i="5" s="1"/>
  <c r="H95" i="5"/>
  <c r="F95" i="5"/>
  <c r="I94" i="5"/>
  <c r="J94" i="5" s="1"/>
  <c r="G94" i="5"/>
  <c r="H94" i="5" s="1"/>
  <c r="H96" i="5" s="1"/>
  <c r="F19" i="4" s="1"/>
  <c r="G66" i="3" s="1"/>
  <c r="H66" i="3" s="1"/>
  <c r="E94" i="5"/>
  <c r="F94" i="5" s="1"/>
  <c r="I90" i="5"/>
  <c r="J90" i="5" s="1"/>
  <c r="G90" i="5"/>
  <c r="E90" i="5"/>
  <c r="F90" i="5" s="1"/>
  <c r="I89" i="5"/>
  <c r="J89" i="5" s="1"/>
  <c r="J91" i="5" s="1"/>
  <c r="G18" i="4" s="1"/>
  <c r="I65" i="3" s="1"/>
  <c r="J65" i="3" s="1"/>
  <c r="G89" i="5"/>
  <c r="E89" i="5"/>
  <c r="F89" i="5" s="1"/>
  <c r="J86" i="5"/>
  <c r="I85" i="5"/>
  <c r="J85" i="5" s="1"/>
  <c r="G85" i="5"/>
  <c r="H85" i="5" s="1"/>
  <c r="E85" i="5"/>
  <c r="F85" i="5" s="1"/>
  <c r="I84" i="5"/>
  <c r="J84" i="5" s="1"/>
  <c r="G84" i="5"/>
  <c r="H84" i="5" s="1"/>
  <c r="H86" i="5" s="1"/>
  <c r="F17" i="4" s="1"/>
  <c r="G64" i="3" s="1"/>
  <c r="H64" i="3" s="1"/>
  <c r="I80" i="5"/>
  <c r="J80" i="5" s="1"/>
  <c r="G80" i="5"/>
  <c r="E80" i="5"/>
  <c r="F80" i="5" s="1"/>
  <c r="I79" i="5"/>
  <c r="J79" i="5" s="1"/>
  <c r="G79" i="5"/>
  <c r="E79" i="5"/>
  <c r="F79" i="5" s="1"/>
  <c r="I78" i="5"/>
  <c r="J78" i="5" s="1"/>
  <c r="J81" i="5" s="1"/>
  <c r="G16" i="4" s="1"/>
  <c r="I63" i="3" s="1"/>
  <c r="J63" i="3" s="1"/>
  <c r="G78" i="5"/>
  <c r="E78" i="5"/>
  <c r="F78" i="5" s="1"/>
  <c r="J75" i="5"/>
  <c r="G15" i="4" s="1"/>
  <c r="I62" i="3" s="1"/>
  <c r="J62" i="3" s="1"/>
  <c r="I74" i="5"/>
  <c r="J74" i="5" s="1"/>
  <c r="G74" i="5"/>
  <c r="H74" i="5" s="1"/>
  <c r="E74" i="5"/>
  <c r="F74" i="5" s="1"/>
  <c r="I73" i="5"/>
  <c r="J73" i="5" s="1"/>
  <c r="G73" i="5"/>
  <c r="H73" i="5" s="1"/>
  <c r="E73" i="5"/>
  <c r="F73" i="5" s="1"/>
  <c r="I72" i="5"/>
  <c r="J72" i="5" s="1"/>
  <c r="G72" i="5"/>
  <c r="H72" i="5" s="1"/>
  <c r="H75" i="5" s="1"/>
  <c r="E72" i="5"/>
  <c r="F72" i="5" s="1"/>
  <c r="I68" i="5"/>
  <c r="G68" i="5"/>
  <c r="H68" i="5" s="1"/>
  <c r="E68" i="5"/>
  <c r="F68" i="5" s="1"/>
  <c r="I67" i="5"/>
  <c r="J67" i="5" s="1"/>
  <c r="G67" i="5"/>
  <c r="H67" i="5" s="1"/>
  <c r="I66" i="5"/>
  <c r="G66" i="5"/>
  <c r="H66" i="5" s="1"/>
  <c r="F66" i="5"/>
  <c r="E66" i="5"/>
  <c r="I61" i="5"/>
  <c r="J61" i="5" s="1"/>
  <c r="G61" i="5"/>
  <c r="H61" i="5" s="1"/>
  <c r="E61" i="5"/>
  <c r="I57" i="5"/>
  <c r="G57" i="5"/>
  <c r="H57" i="5" s="1"/>
  <c r="H58" i="5" s="1"/>
  <c r="F12" i="4" s="1"/>
  <c r="G59" i="3" s="1"/>
  <c r="H59" i="3" s="1"/>
  <c r="E57" i="5"/>
  <c r="F57" i="5" s="1"/>
  <c r="F58" i="5" s="1"/>
  <c r="J53" i="5"/>
  <c r="J54" i="5" s="1"/>
  <c r="G11" i="4" s="1"/>
  <c r="I58" i="3" s="1"/>
  <c r="J58" i="3" s="1"/>
  <c r="I53" i="5"/>
  <c r="G53" i="5"/>
  <c r="H53" i="5" s="1"/>
  <c r="H54" i="5" s="1"/>
  <c r="F11" i="4" s="1"/>
  <c r="G58" i="3" s="1"/>
  <c r="H58" i="3" s="1"/>
  <c r="E53" i="5"/>
  <c r="I47" i="5"/>
  <c r="J47" i="5" s="1"/>
  <c r="G47" i="5"/>
  <c r="H47" i="5" s="1"/>
  <c r="E47" i="5"/>
  <c r="K47" i="5" s="1"/>
  <c r="J41" i="5"/>
  <c r="I41" i="5"/>
  <c r="G41" i="5"/>
  <c r="H41" i="5" s="1"/>
  <c r="I36" i="5"/>
  <c r="J36" i="5" s="1"/>
  <c r="G36" i="5"/>
  <c r="H36" i="5" s="1"/>
  <c r="E36" i="5"/>
  <c r="F36" i="5" s="1"/>
  <c r="J31" i="5"/>
  <c r="I31" i="5"/>
  <c r="G31" i="5"/>
  <c r="H31" i="5" s="1"/>
  <c r="E31" i="5"/>
  <c r="J30" i="5"/>
  <c r="I30" i="5"/>
  <c r="G30" i="5"/>
  <c r="H30" i="5" s="1"/>
  <c r="E30" i="5"/>
  <c r="I26" i="5"/>
  <c r="H26" i="5"/>
  <c r="F26" i="5"/>
  <c r="I25" i="5"/>
  <c r="J25" i="5" s="1"/>
  <c r="H25" i="5"/>
  <c r="G25" i="5"/>
  <c r="E25" i="5"/>
  <c r="F25" i="5" s="1"/>
  <c r="I24" i="5"/>
  <c r="J24" i="5" s="1"/>
  <c r="H24" i="5"/>
  <c r="H27" i="5" s="1"/>
  <c r="F6" i="4" s="1"/>
  <c r="G29" i="3" s="1"/>
  <c r="H29" i="3" s="1"/>
  <c r="G24" i="5"/>
  <c r="E24" i="5"/>
  <c r="F24" i="5" s="1"/>
  <c r="J23" i="5"/>
  <c r="H23" i="5"/>
  <c r="I22" i="5"/>
  <c r="J22" i="5" s="1"/>
  <c r="G22" i="5"/>
  <c r="H22" i="5" s="1"/>
  <c r="E22" i="5"/>
  <c r="K22" i="5" s="1"/>
  <c r="H19" i="5"/>
  <c r="F5" i="4" s="1"/>
  <c r="G6" i="3" s="1"/>
  <c r="H6" i="3" s="1"/>
  <c r="I18" i="5"/>
  <c r="G18" i="5"/>
  <c r="H18" i="5" s="1"/>
  <c r="F18" i="5"/>
  <c r="F19" i="5" s="1"/>
  <c r="E18" i="5"/>
  <c r="I13" i="5"/>
  <c r="J13" i="5" s="1"/>
  <c r="G13" i="5"/>
  <c r="H13" i="5" s="1"/>
  <c r="E13" i="5"/>
  <c r="I12" i="5"/>
  <c r="J12" i="5" s="1"/>
  <c r="G12" i="5"/>
  <c r="H12" i="5" s="1"/>
  <c r="E12" i="5"/>
  <c r="I11" i="5"/>
  <c r="J11" i="5" s="1"/>
  <c r="G11" i="5"/>
  <c r="H11" i="5" s="1"/>
  <c r="E11" i="5"/>
  <c r="I10" i="5"/>
  <c r="J10" i="5" s="1"/>
  <c r="G10" i="5"/>
  <c r="H10" i="5" s="1"/>
  <c r="E10" i="5"/>
  <c r="I9" i="5"/>
  <c r="J9" i="5" s="1"/>
  <c r="G9" i="5"/>
  <c r="H9" i="5" s="1"/>
  <c r="E9" i="5"/>
  <c r="I8" i="5"/>
  <c r="J8" i="5" s="1"/>
  <c r="G8" i="5"/>
  <c r="H8" i="5" s="1"/>
  <c r="E8" i="5"/>
  <c r="I7" i="5"/>
  <c r="J7" i="5" s="1"/>
  <c r="G7" i="5"/>
  <c r="H7" i="5" s="1"/>
  <c r="E7" i="5"/>
  <c r="I6" i="5"/>
  <c r="J6" i="5" s="1"/>
  <c r="G6" i="5"/>
  <c r="H6" i="5" s="1"/>
  <c r="I5" i="5"/>
  <c r="J5" i="5" s="1"/>
  <c r="G5" i="5"/>
  <c r="H5" i="5" s="1"/>
  <c r="E5" i="5"/>
  <c r="G36" i="4"/>
  <c r="I62" i="5" s="1"/>
  <c r="J62" i="5" s="1"/>
  <c r="F36" i="4"/>
  <c r="G62" i="5" s="1"/>
  <c r="H62" i="5" s="1"/>
  <c r="F32" i="4"/>
  <c r="G46" i="5" s="1"/>
  <c r="H46" i="5" s="1"/>
  <c r="F29" i="4"/>
  <c r="G32" i="5" s="1"/>
  <c r="H32" i="5" s="1"/>
  <c r="F27" i="4"/>
  <c r="F25" i="4"/>
  <c r="G23" i="4"/>
  <c r="F23" i="4"/>
  <c r="F21" i="4"/>
  <c r="G17" i="4"/>
  <c r="I64" i="3" s="1"/>
  <c r="J64" i="3" s="1"/>
  <c r="F15" i="4"/>
  <c r="J211" i="3"/>
  <c r="I211" i="3"/>
  <c r="G211" i="3"/>
  <c r="H211" i="3" s="1"/>
  <c r="J210" i="3"/>
  <c r="H210" i="3"/>
  <c r="I208" i="3"/>
  <c r="J208" i="3" s="1"/>
  <c r="G208" i="3"/>
  <c r="H208" i="3" s="1"/>
  <c r="I207" i="3"/>
  <c r="J207" i="3" s="1"/>
  <c r="G207" i="3"/>
  <c r="H207" i="3" s="1"/>
  <c r="E207" i="3"/>
  <c r="F207" i="3" s="1"/>
  <c r="L207" i="3" s="1"/>
  <c r="I206" i="3"/>
  <c r="J206" i="3" s="1"/>
  <c r="G206" i="3"/>
  <c r="H206" i="3" s="1"/>
  <c r="E206" i="3"/>
  <c r="F206" i="3" s="1"/>
  <c r="L205" i="3"/>
  <c r="I205" i="3"/>
  <c r="J205" i="3" s="1"/>
  <c r="G205" i="3"/>
  <c r="H205" i="3" s="1"/>
  <c r="E205" i="3"/>
  <c r="F205" i="3" s="1"/>
  <c r="I204" i="3"/>
  <c r="J204" i="3" s="1"/>
  <c r="G204" i="3"/>
  <c r="H204" i="3" s="1"/>
  <c r="E204" i="3"/>
  <c r="F204" i="3" s="1"/>
  <c r="I203" i="3"/>
  <c r="J203" i="3" s="1"/>
  <c r="G203" i="3"/>
  <c r="H203" i="3" s="1"/>
  <c r="I202" i="3"/>
  <c r="J202" i="3" s="1"/>
  <c r="G202" i="3"/>
  <c r="H202" i="3" s="1"/>
  <c r="E202" i="3"/>
  <c r="F202" i="3" s="1"/>
  <c r="I201" i="3"/>
  <c r="J201" i="3" s="1"/>
  <c r="G201" i="3"/>
  <c r="H201" i="3" s="1"/>
  <c r="L201" i="3" s="1"/>
  <c r="E201" i="3"/>
  <c r="F201" i="3" s="1"/>
  <c r="I200" i="3"/>
  <c r="J200" i="3" s="1"/>
  <c r="G200" i="3"/>
  <c r="H200" i="3" s="1"/>
  <c r="E200" i="3"/>
  <c r="F200" i="3" s="1"/>
  <c r="I199" i="3"/>
  <c r="J199" i="3" s="1"/>
  <c r="G199" i="3"/>
  <c r="H199" i="3" s="1"/>
  <c r="I198" i="3"/>
  <c r="J198" i="3" s="1"/>
  <c r="G198" i="3"/>
  <c r="H198" i="3" s="1"/>
  <c r="E198" i="3"/>
  <c r="F198" i="3" s="1"/>
  <c r="I197" i="3"/>
  <c r="J197" i="3" s="1"/>
  <c r="G197" i="3"/>
  <c r="H197" i="3" s="1"/>
  <c r="E197" i="3"/>
  <c r="F197" i="3" s="1"/>
  <c r="I196" i="3"/>
  <c r="J196" i="3" s="1"/>
  <c r="G196" i="3"/>
  <c r="H196" i="3" s="1"/>
  <c r="E196" i="3"/>
  <c r="F196" i="3" s="1"/>
  <c r="I194" i="3"/>
  <c r="J194" i="3" s="1"/>
  <c r="G194" i="3"/>
  <c r="H194" i="3" s="1"/>
  <c r="E194" i="3"/>
  <c r="F194" i="3" s="1"/>
  <c r="I193" i="3"/>
  <c r="J193" i="3" s="1"/>
  <c r="G193" i="3"/>
  <c r="H193" i="3" s="1"/>
  <c r="E193" i="3"/>
  <c r="F193" i="3" s="1"/>
  <c r="I192" i="3"/>
  <c r="J192" i="3" s="1"/>
  <c r="G192" i="3"/>
  <c r="H192" i="3" s="1"/>
  <c r="E192" i="3"/>
  <c r="F192" i="3" s="1"/>
  <c r="I191" i="3"/>
  <c r="J191" i="3" s="1"/>
  <c r="G191" i="3"/>
  <c r="H191" i="3" s="1"/>
  <c r="E191" i="3"/>
  <c r="F191" i="3" s="1"/>
  <c r="I190" i="3"/>
  <c r="J190" i="3" s="1"/>
  <c r="G190" i="3"/>
  <c r="H190" i="3" s="1"/>
  <c r="E190" i="3"/>
  <c r="F190" i="3" s="1"/>
  <c r="I189" i="3"/>
  <c r="J189" i="3" s="1"/>
  <c r="J195" i="3" s="1"/>
  <c r="G189" i="3"/>
  <c r="H189" i="3" s="1"/>
  <c r="E189" i="3"/>
  <c r="F189" i="3" s="1"/>
  <c r="J181" i="3"/>
  <c r="H181" i="3"/>
  <c r="I179" i="3"/>
  <c r="J179" i="3" s="1"/>
  <c r="G179" i="3"/>
  <c r="H179" i="3" s="1"/>
  <c r="I178" i="3"/>
  <c r="J178" i="3" s="1"/>
  <c r="G178" i="3"/>
  <c r="H178" i="3" s="1"/>
  <c r="E178" i="3"/>
  <c r="I177" i="3"/>
  <c r="J177" i="3" s="1"/>
  <c r="G177" i="3"/>
  <c r="H177" i="3" s="1"/>
  <c r="E177" i="3"/>
  <c r="I176" i="3"/>
  <c r="J176" i="3" s="1"/>
  <c r="G176" i="3"/>
  <c r="H176" i="3" s="1"/>
  <c r="E176" i="3"/>
  <c r="I175" i="3"/>
  <c r="J175" i="3" s="1"/>
  <c r="G175" i="3"/>
  <c r="H175" i="3" s="1"/>
  <c r="I174" i="3"/>
  <c r="J174" i="3" s="1"/>
  <c r="G174" i="3"/>
  <c r="H174" i="3" s="1"/>
  <c r="E174" i="3"/>
  <c r="I173" i="3"/>
  <c r="J173" i="3" s="1"/>
  <c r="G173" i="3"/>
  <c r="H173" i="3" s="1"/>
  <c r="E173" i="3"/>
  <c r="I172" i="3"/>
  <c r="J172" i="3" s="1"/>
  <c r="G172" i="3"/>
  <c r="H172" i="3" s="1"/>
  <c r="E172" i="3"/>
  <c r="I171" i="3"/>
  <c r="J171" i="3" s="1"/>
  <c r="G171" i="3"/>
  <c r="H171" i="3" s="1"/>
  <c r="I170" i="3"/>
  <c r="J170" i="3" s="1"/>
  <c r="G170" i="3"/>
  <c r="H170" i="3" s="1"/>
  <c r="E170" i="3"/>
  <c r="I168" i="3"/>
  <c r="J168" i="3" s="1"/>
  <c r="G168" i="3"/>
  <c r="H168" i="3" s="1"/>
  <c r="E168" i="3"/>
  <c r="I167" i="3"/>
  <c r="J167" i="3" s="1"/>
  <c r="G167" i="3"/>
  <c r="H167" i="3" s="1"/>
  <c r="E167" i="3"/>
  <c r="I166" i="3"/>
  <c r="J166" i="3" s="1"/>
  <c r="G166" i="3"/>
  <c r="H166" i="3" s="1"/>
  <c r="E166" i="3"/>
  <c r="I144" i="3"/>
  <c r="J144" i="3" s="1"/>
  <c r="G144" i="3"/>
  <c r="H144" i="3" s="1"/>
  <c r="E144" i="3"/>
  <c r="G143" i="3"/>
  <c r="H143" i="3" s="1"/>
  <c r="H164" i="3" s="1"/>
  <c r="E143" i="3"/>
  <c r="I120" i="3"/>
  <c r="J120" i="3" s="1"/>
  <c r="J141" i="3" s="1"/>
  <c r="I12" i="2" s="1"/>
  <c r="J12" i="2" s="1"/>
  <c r="G120" i="3"/>
  <c r="H120" i="3" s="1"/>
  <c r="H141" i="3" s="1"/>
  <c r="G12" i="2" s="1"/>
  <c r="G100" i="3"/>
  <c r="H100" i="3" s="1"/>
  <c r="G98" i="3"/>
  <c r="H98" i="3" s="1"/>
  <c r="J95" i="3"/>
  <c r="I10" i="2" s="1"/>
  <c r="J10" i="2" s="1"/>
  <c r="I74" i="3"/>
  <c r="J74" i="3" s="1"/>
  <c r="G74" i="3"/>
  <c r="H74" i="3" s="1"/>
  <c r="H95" i="3" s="1"/>
  <c r="G10" i="2" s="1"/>
  <c r="E74" i="3"/>
  <c r="F74" i="3" s="1"/>
  <c r="I70" i="3"/>
  <c r="J70" i="3" s="1"/>
  <c r="G70" i="3"/>
  <c r="H70" i="3" s="1"/>
  <c r="I69" i="3"/>
  <c r="J69" i="3" s="1"/>
  <c r="G68" i="3"/>
  <c r="H68" i="3" s="1"/>
  <c r="G62" i="3"/>
  <c r="H62" i="3" s="1"/>
  <c r="I57" i="3"/>
  <c r="J57" i="3" s="1"/>
  <c r="G57" i="3"/>
  <c r="H57" i="3" s="1"/>
  <c r="I56" i="3"/>
  <c r="J56" i="3" s="1"/>
  <c r="G56" i="3"/>
  <c r="H56" i="3" s="1"/>
  <c r="E56" i="3"/>
  <c r="F56" i="3" s="1"/>
  <c r="I55" i="3"/>
  <c r="J55" i="3" s="1"/>
  <c r="G55" i="3"/>
  <c r="H55" i="3" s="1"/>
  <c r="E55" i="3"/>
  <c r="F55" i="3" s="1"/>
  <c r="I54" i="3"/>
  <c r="J54" i="3" s="1"/>
  <c r="G54" i="3"/>
  <c r="H54" i="3" s="1"/>
  <c r="E54" i="3"/>
  <c r="F54" i="3" s="1"/>
  <c r="I53" i="3"/>
  <c r="J53" i="3" s="1"/>
  <c r="G53" i="3"/>
  <c r="H53" i="3" s="1"/>
  <c r="I52" i="3"/>
  <c r="J52" i="3" s="1"/>
  <c r="G52" i="3"/>
  <c r="H52" i="3" s="1"/>
  <c r="E52" i="3"/>
  <c r="F52" i="3" s="1"/>
  <c r="I51" i="3"/>
  <c r="J51" i="3" s="1"/>
  <c r="G51" i="3"/>
  <c r="H51" i="3" s="1"/>
  <c r="E51" i="3"/>
  <c r="F51" i="3" s="1"/>
  <c r="I28" i="3"/>
  <c r="J28" i="3" s="1"/>
  <c r="G28" i="3"/>
  <c r="H28" i="3" s="1"/>
  <c r="E28" i="3"/>
  <c r="F28" i="3" s="1"/>
  <c r="L28" i="3" s="1"/>
  <c r="G13" i="2"/>
  <c r="H13" i="2" s="1"/>
  <c r="H12" i="2"/>
  <c r="H10" i="2"/>
  <c r="E211" i="3" l="1"/>
  <c r="F211" i="3" s="1"/>
  <c r="L211" i="3" s="1"/>
  <c r="E208" i="3"/>
  <c r="F208" i="3" s="1"/>
  <c r="F162" i="5"/>
  <c r="L162" i="5" s="1"/>
  <c r="K162" i="5"/>
  <c r="F166" i="5"/>
  <c r="L166" i="5" s="1"/>
  <c r="K166" i="5"/>
  <c r="F84" i="5"/>
  <c r="K84" i="5"/>
  <c r="K67" i="5"/>
  <c r="F67" i="5"/>
  <c r="L67" i="5" s="1"/>
  <c r="J15" i="5"/>
  <c r="G4" i="4" s="1"/>
  <c r="I5" i="3" s="1"/>
  <c r="J5" i="3" s="1"/>
  <c r="L203" i="3"/>
  <c r="L74" i="3"/>
  <c r="L95" i="3" s="1"/>
  <c r="J169" i="3"/>
  <c r="H180" i="3"/>
  <c r="L202" i="3"/>
  <c r="L208" i="3"/>
  <c r="J63" i="5"/>
  <c r="G13" i="4" s="1"/>
  <c r="I60" i="3" s="1"/>
  <c r="J60" i="3" s="1"/>
  <c r="F47" i="5"/>
  <c r="L47" i="5" s="1"/>
  <c r="K104" i="5"/>
  <c r="K105" i="5"/>
  <c r="K133" i="5"/>
  <c r="K142" i="5"/>
  <c r="K143" i="5"/>
  <c r="K160" i="5"/>
  <c r="K161" i="5"/>
  <c r="K163" i="5"/>
  <c r="K164" i="5"/>
  <c r="K165" i="5"/>
  <c r="K167" i="5"/>
  <c r="K168" i="5"/>
  <c r="K196" i="3"/>
  <c r="K197" i="3"/>
  <c r="K198" i="3"/>
  <c r="K5" i="5"/>
  <c r="K7" i="5"/>
  <c r="K9" i="5"/>
  <c r="K11" i="5"/>
  <c r="K13" i="5"/>
  <c r="L25" i="5"/>
  <c r="H33" i="5"/>
  <c r="F7" i="4" s="1"/>
  <c r="G30" i="3" s="1"/>
  <c r="H30" i="3" s="1"/>
  <c r="K36" i="5"/>
  <c r="K85" i="5"/>
  <c r="K94" i="5"/>
  <c r="L142" i="5"/>
  <c r="L143" i="5"/>
  <c r="L161" i="5"/>
  <c r="L163" i="5"/>
  <c r="L164" i="5"/>
  <c r="L165" i="5"/>
  <c r="L167" i="5"/>
  <c r="L168" i="5"/>
  <c r="J209" i="3"/>
  <c r="L197" i="3"/>
  <c r="L198" i="3"/>
  <c r="L200" i="3"/>
  <c r="K72" i="5"/>
  <c r="K73" i="5"/>
  <c r="K74" i="5"/>
  <c r="K114" i="5"/>
  <c r="K115" i="5"/>
  <c r="K154" i="5"/>
  <c r="K155" i="5"/>
  <c r="H185" i="5"/>
  <c r="F35" i="4" s="1"/>
  <c r="G179" i="5" s="1"/>
  <c r="H179" i="5" s="1"/>
  <c r="L196" i="3"/>
  <c r="F168" i="3"/>
  <c r="L168" i="3" s="1"/>
  <c r="K168" i="3"/>
  <c r="F170" i="3"/>
  <c r="K170" i="3"/>
  <c r="F174" i="3"/>
  <c r="L174" i="3" s="1"/>
  <c r="K174" i="3"/>
  <c r="F178" i="3"/>
  <c r="L178" i="3" s="1"/>
  <c r="K178" i="3"/>
  <c r="L189" i="3"/>
  <c r="F195" i="3"/>
  <c r="J18" i="5"/>
  <c r="J19" i="5" s="1"/>
  <c r="G5" i="4" s="1"/>
  <c r="I6" i="3" s="1"/>
  <c r="J6" i="3" s="1"/>
  <c r="J26" i="3" s="1"/>
  <c r="I7" i="2" s="1"/>
  <c r="J7" i="2" s="1"/>
  <c r="K18" i="5"/>
  <c r="K53" i="5"/>
  <c r="F53" i="5"/>
  <c r="J57" i="5"/>
  <c r="J58" i="5" s="1"/>
  <c r="G12" i="4" s="1"/>
  <c r="I59" i="3" s="1"/>
  <c r="J59" i="3" s="1"/>
  <c r="K57" i="5"/>
  <c r="J66" i="5"/>
  <c r="K66" i="5"/>
  <c r="H79" i="5"/>
  <c r="K79" i="5"/>
  <c r="H89" i="5"/>
  <c r="K89" i="5"/>
  <c r="H119" i="5"/>
  <c r="K119" i="5"/>
  <c r="H149" i="5"/>
  <c r="K149" i="5"/>
  <c r="K28" i="3"/>
  <c r="K74" i="3"/>
  <c r="L190" i="3"/>
  <c r="L191" i="3"/>
  <c r="L192" i="3"/>
  <c r="L193" i="3"/>
  <c r="L194" i="3"/>
  <c r="L204" i="3"/>
  <c r="K41" i="5"/>
  <c r="F167" i="3"/>
  <c r="L167" i="3" s="1"/>
  <c r="K167" i="3"/>
  <c r="F173" i="3"/>
  <c r="L173" i="3" s="1"/>
  <c r="K173" i="3"/>
  <c r="F177" i="3"/>
  <c r="L177" i="3" s="1"/>
  <c r="K177" i="3"/>
  <c r="J26" i="5"/>
  <c r="K26" i="5"/>
  <c r="J68" i="5"/>
  <c r="L68" i="5" s="1"/>
  <c r="K68" i="5"/>
  <c r="H78" i="5"/>
  <c r="K78" i="5"/>
  <c r="L178" i="5"/>
  <c r="F120" i="3"/>
  <c r="K120" i="3"/>
  <c r="F143" i="3"/>
  <c r="K143" i="3"/>
  <c r="H169" i="3"/>
  <c r="H187" i="3"/>
  <c r="G15" i="2" s="1"/>
  <c r="H15" i="2" s="1"/>
  <c r="F171" i="3"/>
  <c r="L171" i="3" s="1"/>
  <c r="K171" i="3"/>
  <c r="F175" i="3"/>
  <c r="L175" i="3" s="1"/>
  <c r="K175" i="3"/>
  <c r="F179" i="3"/>
  <c r="K179" i="3"/>
  <c r="K31" i="5"/>
  <c r="F31" i="5"/>
  <c r="L31" i="5" s="1"/>
  <c r="H80" i="5"/>
  <c r="L80" i="5" s="1"/>
  <c r="K80" i="5"/>
  <c r="H90" i="5"/>
  <c r="K90" i="5"/>
  <c r="H110" i="5"/>
  <c r="H111" i="5" s="1"/>
  <c r="F22" i="4" s="1"/>
  <c r="G69" i="3" s="1"/>
  <c r="H69" i="3" s="1"/>
  <c r="K110" i="5"/>
  <c r="H120" i="5"/>
  <c r="K120" i="5"/>
  <c r="H137" i="5"/>
  <c r="K137" i="5"/>
  <c r="L51" i="3"/>
  <c r="L52" i="3"/>
  <c r="L53" i="3"/>
  <c r="L54" i="3"/>
  <c r="L55" i="3"/>
  <c r="L56" i="3"/>
  <c r="L57" i="3"/>
  <c r="J187" i="3"/>
  <c r="I15" i="2" s="1"/>
  <c r="J15" i="2" s="1"/>
  <c r="K189" i="3"/>
  <c r="K190" i="3"/>
  <c r="K191" i="3"/>
  <c r="K192" i="3"/>
  <c r="K193" i="3"/>
  <c r="K194" i="3"/>
  <c r="L206" i="3"/>
  <c r="K211" i="3"/>
  <c r="K30" i="5"/>
  <c r="H63" i="5"/>
  <c r="F13" i="4" s="1"/>
  <c r="G60" i="3" s="1"/>
  <c r="H60" i="3" s="1"/>
  <c r="H233" i="3"/>
  <c r="G16" i="2" s="1"/>
  <c r="H16" i="2" s="1"/>
  <c r="H195" i="3"/>
  <c r="H148" i="5"/>
  <c r="K148" i="5"/>
  <c r="F144" i="3"/>
  <c r="L144" i="3" s="1"/>
  <c r="K144" i="3"/>
  <c r="F166" i="3"/>
  <c r="K166" i="3"/>
  <c r="F172" i="3"/>
  <c r="L172" i="3" s="1"/>
  <c r="K172" i="3"/>
  <c r="F176" i="3"/>
  <c r="L176" i="3" s="1"/>
  <c r="K176" i="3"/>
  <c r="K6" i="5"/>
  <c r="F6" i="5"/>
  <c r="L6" i="5" s="1"/>
  <c r="K8" i="5"/>
  <c r="F8" i="5"/>
  <c r="L8" i="5" s="1"/>
  <c r="K10" i="5"/>
  <c r="F10" i="5"/>
  <c r="L10" i="5" s="1"/>
  <c r="K12" i="5"/>
  <c r="F12" i="5"/>
  <c r="L12" i="5" s="1"/>
  <c r="L19" i="5"/>
  <c r="E5" i="4"/>
  <c r="L36" i="5"/>
  <c r="L58" i="5"/>
  <c r="E12" i="4"/>
  <c r="H99" i="5"/>
  <c r="K99" i="5"/>
  <c r="H129" i="5"/>
  <c r="H130" i="5" s="1"/>
  <c r="F26" i="4" s="1"/>
  <c r="G99" i="3" s="1"/>
  <c r="H99" i="3" s="1"/>
  <c r="K129" i="5"/>
  <c r="H138" i="5"/>
  <c r="K138" i="5"/>
  <c r="F95" i="3"/>
  <c r="E10" i="2" s="1"/>
  <c r="J27" i="5"/>
  <c r="G6" i="4" s="1"/>
  <c r="I29" i="3" s="1"/>
  <c r="J29" i="3" s="1"/>
  <c r="K51" i="3"/>
  <c r="K52" i="3"/>
  <c r="K53" i="3"/>
  <c r="K54" i="3"/>
  <c r="K55" i="3"/>
  <c r="K56" i="3"/>
  <c r="K57" i="3"/>
  <c r="J180" i="3"/>
  <c r="J233" i="3"/>
  <c r="I16" i="2" s="1"/>
  <c r="J16" i="2" s="1"/>
  <c r="H209" i="3"/>
  <c r="L24" i="5"/>
  <c r="K25" i="5"/>
  <c r="K61" i="5"/>
  <c r="H175" i="5"/>
  <c r="F33" i="4" s="1"/>
  <c r="G48" i="5" s="1"/>
  <c r="H48" i="5" s="1"/>
  <c r="I174" i="5"/>
  <c r="L183" i="5"/>
  <c r="F185" i="5"/>
  <c r="F199" i="3"/>
  <c r="L199" i="3" s="1"/>
  <c r="K201" i="3"/>
  <c r="K203" i="3"/>
  <c r="K205" i="3"/>
  <c r="K207" i="3"/>
  <c r="F5" i="5"/>
  <c r="F7" i="5"/>
  <c r="L7" i="5" s="1"/>
  <c r="F9" i="5"/>
  <c r="L9" i="5" s="1"/>
  <c r="F11" i="5"/>
  <c r="L11" i="5" s="1"/>
  <c r="F13" i="5"/>
  <c r="L13" i="5" s="1"/>
  <c r="F22" i="5"/>
  <c r="F30" i="5"/>
  <c r="F41" i="5"/>
  <c r="F61" i="5"/>
  <c r="H69" i="5"/>
  <c r="F14" i="4" s="1"/>
  <c r="G61" i="3" s="1"/>
  <c r="H61" i="3" s="1"/>
  <c r="L78" i="5"/>
  <c r="L79" i="5"/>
  <c r="F81" i="5"/>
  <c r="L89" i="5"/>
  <c r="L90" i="5"/>
  <c r="F91" i="5"/>
  <c r="I95" i="5"/>
  <c r="L99" i="5"/>
  <c r="F101" i="5"/>
  <c r="I106" i="5"/>
  <c r="L110" i="5"/>
  <c r="F111" i="5"/>
  <c r="L119" i="5"/>
  <c r="L120" i="5"/>
  <c r="F122" i="5"/>
  <c r="L129" i="5"/>
  <c r="F130" i="5"/>
  <c r="L137" i="5"/>
  <c r="L138" i="5"/>
  <c r="F139" i="5"/>
  <c r="I144" i="5"/>
  <c r="L148" i="5"/>
  <c r="L149" i="5"/>
  <c r="F151" i="5"/>
  <c r="I156" i="5"/>
  <c r="H157" i="5"/>
  <c r="F31" i="4" s="1"/>
  <c r="G42" i="5" s="1"/>
  <c r="H42" i="5" s="1"/>
  <c r="H43" i="5" s="1"/>
  <c r="F9" i="4" s="1"/>
  <c r="G32" i="3" s="1"/>
  <c r="H32" i="3" s="1"/>
  <c r="L172" i="5"/>
  <c r="F175" i="5"/>
  <c r="L18" i="5"/>
  <c r="K24" i="5"/>
  <c r="L26" i="5"/>
  <c r="L57" i="5"/>
  <c r="L66" i="5"/>
  <c r="L173" i="5"/>
  <c r="L184" i="5"/>
  <c r="F157" i="5"/>
  <c r="L154" i="5"/>
  <c r="L160" i="5"/>
  <c r="F169" i="5"/>
  <c r="L188" i="5"/>
  <c r="F189" i="5"/>
  <c r="K200" i="3"/>
  <c r="K202" i="3"/>
  <c r="K204" i="3"/>
  <c r="K206" i="3"/>
  <c r="K208" i="3"/>
  <c r="L72" i="5"/>
  <c r="L73" i="5"/>
  <c r="L74" i="5"/>
  <c r="F75" i="5"/>
  <c r="L84" i="5"/>
  <c r="L85" i="5"/>
  <c r="F86" i="5"/>
  <c r="L94" i="5"/>
  <c r="F96" i="5"/>
  <c r="L104" i="5"/>
  <c r="L105" i="5"/>
  <c r="F107" i="5"/>
  <c r="L114" i="5"/>
  <c r="L115" i="5"/>
  <c r="F116" i="5"/>
  <c r="L125" i="5"/>
  <c r="F126" i="5"/>
  <c r="L133" i="5"/>
  <c r="F134" i="5"/>
  <c r="F145" i="5"/>
  <c r="K172" i="5"/>
  <c r="K173" i="5"/>
  <c r="H180" i="5"/>
  <c r="F34" i="4" s="1"/>
  <c r="G49" i="5" s="1"/>
  <c r="H49" i="5" s="1"/>
  <c r="J185" i="5"/>
  <c r="G35" i="4" s="1"/>
  <c r="I179" i="5" s="1"/>
  <c r="J179" i="5" s="1"/>
  <c r="J180" i="5" s="1"/>
  <c r="G34" i="4" s="1"/>
  <c r="I49" i="5" s="1"/>
  <c r="J49" i="5" s="1"/>
  <c r="K178" i="5"/>
  <c r="K183" i="5"/>
  <c r="K184" i="5"/>
  <c r="K188" i="5"/>
  <c r="E210" i="3" l="1"/>
  <c r="F210" i="3" s="1"/>
  <c r="F209" i="3"/>
  <c r="L179" i="3"/>
  <c r="E181" i="3"/>
  <c r="H50" i="5"/>
  <c r="F10" i="4" s="1"/>
  <c r="G33" i="3" s="1"/>
  <c r="H33" i="3" s="1"/>
  <c r="F69" i="5"/>
  <c r="E14" i="4" s="1"/>
  <c r="G14" i="2"/>
  <c r="H14" i="2" s="1"/>
  <c r="L169" i="5"/>
  <c r="E32" i="4"/>
  <c r="L111" i="5"/>
  <c r="E22" i="4"/>
  <c r="L41" i="5"/>
  <c r="H5" i="4"/>
  <c r="E6" i="3"/>
  <c r="L195" i="3"/>
  <c r="E21" i="4"/>
  <c r="E19" i="4"/>
  <c r="E31" i="4"/>
  <c r="E28" i="4"/>
  <c r="E20" i="4"/>
  <c r="E18" i="4"/>
  <c r="L61" i="5"/>
  <c r="L5" i="5"/>
  <c r="K10" i="2"/>
  <c r="F10" i="2"/>
  <c r="L10" i="2" s="1"/>
  <c r="L166" i="3"/>
  <c r="F169" i="3"/>
  <c r="H151" i="5"/>
  <c r="F30" i="4" s="1"/>
  <c r="G37" i="5" s="1"/>
  <c r="H37" i="5" s="1"/>
  <c r="H38" i="5" s="1"/>
  <c r="F8" i="4" s="1"/>
  <c r="G31" i="3" s="1"/>
  <c r="H31" i="3" s="1"/>
  <c r="H49" i="3" s="1"/>
  <c r="G8" i="2" s="1"/>
  <c r="H8" i="2" s="1"/>
  <c r="I150" i="5"/>
  <c r="L143" i="3"/>
  <c r="L164" i="3" s="1"/>
  <c r="F164" i="3"/>
  <c r="E13" i="2" s="1"/>
  <c r="I14" i="2"/>
  <c r="J14" i="2" s="1"/>
  <c r="H139" i="5"/>
  <c r="F28" i="4" s="1"/>
  <c r="G14" i="5" s="1"/>
  <c r="H14" i="5" s="1"/>
  <c r="H15" i="5" s="1"/>
  <c r="F4" i="4" s="1"/>
  <c r="G5" i="3" s="1"/>
  <c r="H5" i="3" s="1"/>
  <c r="H26" i="3" s="1"/>
  <c r="G7" i="2" s="1"/>
  <c r="H7" i="2" s="1"/>
  <c r="H91" i="5"/>
  <c r="F18" i="4" s="1"/>
  <c r="G65" i="3" s="1"/>
  <c r="H65" i="3" s="1"/>
  <c r="J69" i="5"/>
  <c r="G14" i="4" s="1"/>
  <c r="I61" i="3" s="1"/>
  <c r="J61" i="3" s="1"/>
  <c r="L116" i="5"/>
  <c r="E23" i="4"/>
  <c r="E24" i="4"/>
  <c r="J174" i="5"/>
  <c r="K174" i="5"/>
  <c r="L126" i="5"/>
  <c r="E25" i="4"/>
  <c r="E33" i="4"/>
  <c r="E30" i="4"/>
  <c r="J144" i="5"/>
  <c r="K144" i="5"/>
  <c r="L130" i="5"/>
  <c r="E26" i="4"/>
  <c r="J106" i="5"/>
  <c r="K106" i="5"/>
  <c r="J95" i="5"/>
  <c r="K95" i="5"/>
  <c r="E16" i="4"/>
  <c r="L22" i="5"/>
  <c r="E23" i="5"/>
  <c r="L185" i="5"/>
  <c r="E35" i="4"/>
  <c r="E61" i="3"/>
  <c r="L53" i="5"/>
  <c r="F54" i="5"/>
  <c r="L170" i="3"/>
  <c r="F180" i="3"/>
  <c r="L209" i="3"/>
  <c r="L134" i="5"/>
  <c r="E27" i="4"/>
  <c r="H12" i="4"/>
  <c r="E59" i="3"/>
  <c r="E29" i="4"/>
  <c r="L86" i="5"/>
  <c r="E17" i="4"/>
  <c r="L189" i="5"/>
  <c r="E36" i="4"/>
  <c r="L75" i="5"/>
  <c r="E15" i="4"/>
  <c r="J156" i="5"/>
  <c r="K156" i="5"/>
  <c r="L30" i="5"/>
  <c r="H101" i="5"/>
  <c r="F20" i="4" s="1"/>
  <c r="G67" i="3" s="1"/>
  <c r="H67" i="3" s="1"/>
  <c r="I100" i="5"/>
  <c r="L120" i="3"/>
  <c r="L141" i="3" s="1"/>
  <c r="F141" i="3"/>
  <c r="E12" i="2" s="1"/>
  <c r="H122" i="5"/>
  <c r="F24" i="4" s="1"/>
  <c r="G97" i="3" s="1"/>
  <c r="H97" i="3" s="1"/>
  <c r="H118" i="3" s="1"/>
  <c r="G11" i="2" s="1"/>
  <c r="H11" i="2" s="1"/>
  <c r="I121" i="5"/>
  <c r="H81" i="5"/>
  <c r="F16" i="4" s="1"/>
  <c r="G63" i="3" s="1"/>
  <c r="H63" i="3" s="1"/>
  <c r="L180" i="3" l="1"/>
  <c r="H14" i="4"/>
  <c r="H72" i="3"/>
  <c r="G9" i="2" s="1"/>
  <c r="H9" i="2" s="1"/>
  <c r="H15" i="4"/>
  <c r="E62" i="3"/>
  <c r="H17" i="4"/>
  <c r="E64" i="3"/>
  <c r="F59" i="3"/>
  <c r="L59" i="3" s="1"/>
  <c r="K59" i="3"/>
  <c r="F181" i="3"/>
  <c r="K181" i="3"/>
  <c r="J157" i="5"/>
  <c r="L156" i="5"/>
  <c r="F61" i="3"/>
  <c r="L61" i="3" s="1"/>
  <c r="K61" i="3"/>
  <c r="F23" i="5"/>
  <c r="K23" i="5"/>
  <c r="J107" i="5"/>
  <c r="L106" i="5"/>
  <c r="J145" i="5"/>
  <c r="L144" i="5"/>
  <c r="L174" i="5"/>
  <c r="J175" i="5"/>
  <c r="F13" i="2"/>
  <c r="L13" i="2" s="1"/>
  <c r="T13" i="2" s="1"/>
  <c r="E23" i="1" s="1"/>
  <c r="K13" i="2"/>
  <c r="E67" i="3"/>
  <c r="E42" i="5"/>
  <c r="E68" i="3"/>
  <c r="F6" i="3"/>
  <c r="L6" i="3" s="1"/>
  <c r="K6" i="3"/>
  <c r="H22" i="4"/>
  <c r="E69" i="3"/>
  <c r="L81" i="5"/>
  <c r="G6" i="2"/>
  <c r="H6" i="2" s="1"/>
  <c r="G5" i="2" s="1"/>
  <c r="H5" i="2" s="1"/>
  <c r="H26" i="4"/>
  <c r="E99" i="3"/>
  <c r="E37" i="5"/>
  <c r="H25" i="4"/>
  <c r="E98" i="3"/>
  <c r="E97" i="3"/>
  <c r="F233" i="3"/>
  <c r="F237" i="3" s="1"/>
  <c r="K210" i="3"/>
  <c r="J121" i="5"/>
  <c r="K121" i="5"/>
  <c r="J100" i="5"/>
  <c r="K100" i="5"/>
  <c r="H36" i="4"/>
  <c r="E62" i="5"/>
  <c r="E32" i="5"/>
  <c r="H27" i="4"/>
  <c r="E100" i="3"/>
  <c r="H16" i="4"/>
  <c r="E63" i="3"/>
  <c r="E48" i="5"/>
  <c r="H23" i="4"/>
  <c r="E70" i="3"/>
  <c r="L91" i="5"/>
  <c r="L139" i="5"/>
  <c r="K12" i="2"/>
  <c r="F12" i="2"/>
  <c r="L12" i="2" s="1"/>
  <c r="T12" i="2" s="1"/>
  <c r="E22" i="1" s="1"/>
  <c r="L54" i="5"/>
  <c r="E11" i="4"/>
  <c r="H35" i="4"/>
  <c r="E179" i="5"/>
  <c r="J96" i="5"/>
  <c r="L95" i="5"/>
  <c r="J150" i="5"/>
  <c r="K150" i="5"/>
  <c r="L169" i="3"/>
  <c r="H18" i="4"/>
  <c r="E65" i="3"/>
  <c r="H28" i="4"/>
  <c r="E14" i="5"/>
  <c r="E66" i="3"/>
  <c r="H32" i="4"/>
  <c r="E46" i="5"/>
  <c r="L69" i="5"/>
  <c r="G29" i="4" l="1"/>
  <c r="L145" i="5"/>
  <c r="L23" i="5"/>
  <c r="F27" i="5"/>
  <c r="G31" i="4"/>
  <c r="L157" i="5"/>
  <c r="K46" i="5"/>
  <c r="F46" i="5"/>
  <c r="K14" i="5"/>
  <c r="F14" i="5"/>
  <c r="H11" i="4"/>
  <c r="E58" i="3"/>
  <c r="F48" i="5"/>
  <c r="F100" i="3"/>
  <c r="L100" i="3" s="1"/>
  <c r="K100" i="3"/>
  <c r="K62" i="5"/>
  <c r="F62" i="5"/>
  <c r="F97" i="3"/>
  <c r="F37" i="5"/>
  <c r="H26" i="2"/>
  <c r="E8" i="1"/>
  <c r="F42" i="5"/>
  <c r="F62" i="3"/>
  <c r="L62" i="3" s="1"/>
  <c r="K62" i="3"/>
  <c r="G19" i="4"/>
  <c r="L96" i="5"/>
  <c r="J122" i="5"/>
  <c r="L121" i="5"/>
  <c r="G21" i="4"/>
  <c r="L107" i="5"/>
  <c r="L181" i="3"/>
  <c r="F187" i="3"/>
  <c r="E15" i="2" s="1"/>
  <c r="J151" i="5"/>
  <c r="L150" i="5"/>
  <c r="J101" i="5"/>
  <c r="L100" i="5"/>
  <c r="L210" i="3"/>
  <c r="L233" i="3" s="1"/>
  <c r="E16" i="2"/>
  <c r="F66" i="3"/>
  <c r="F65" i="3"/>
  <c r="L65" i="3" s="1"/>
  <c r="K65" i="3"/>
  <c r="F179" i="5"/>
  <c r="K179" i="5"/>
  <c r="F70" i="3"/>
  <c r="L70" i="3" s="1"/>
  <c r="K70" i="3"/>
  <c r="F63" i="3"/>
  <c r="L63" i="3" s="1"/>
  <c r="K63" i="3"/>
  <c r="F32" i="5"/>
  <c r="F98" i="3"/>
  <c r="L98" i="3" s="1"/>
  <c r="K98" i="3"/>
  <c r="F99" i="3"/>
  <c r="L99" i="3" s="1"/>
  <c r="K99" i="3"/>
  <c r="F69" i="3"/>
  <c r="L69" i="3" s="1"/>
  <c r="K69" i="3"/>
  <c r="F68" i="3"/>
  <c r="F67" i="3"/>
  <c r="G33" i="4"/>
  <c r="L175" i="5"/>
  <c r="F64" i="3"/>
  <c r="L64" i="3" s="1"/>
  <c r="K64" i="3"/>
  <c r="G30" i="4" l="1"/>
  <c r="L151" i="5"/>
  <c r="I68" i="3"/>
  <c r="H21" i="4"/>
  <c r="I66" i="3"/>
  <c r="H19" i="4"/>
  <c r="I42" i="5"/>
  <c r="H31" i="4"/>
  <c r="I32" i="5"/>
  <c r="H29" i="4"/>
  <c r="F33" i="5"/>
  <c r="F16" i="2"/>
  <c r="L16" i="2" s="1"/>
  <c r="K16" i="2"/>
  <c r="F43" i="5"/>
  <c r="F38" i="5"/>
  <c r="L62" i="5"/>
  <c r="F63" i="5"/>
  <c r="L14" i="5"/>
  <c r="F15" i="5"/>
  <c r="L179" i="5"/>
  <c r="F180" i="5"/>
  <c r="G24" i="4"/>
  <c r="L122" i="5"/>
  <c r="F118" i="3"/>
  <c r="E11" i="2" s="1"/>
  <c r="I48" i="5"/>
  <c r="H33" i="4"/>
  <c r="G20" i="4"/>
  <c r="L101" i="5"/>
  <c r="F15" i="2"/>
  <c r="K15" i="2"/>
  <c r="E9" i="1"/>
  <c r="E10" i="1" s="1"/>
  <c r="F58" i="3"/>
  <c r="K58" i="3"/>
  <c r="L46" i="5"/>
  <c r="L27" i="5"/>
  <c r="E6" i="4"/>
  <c r="E13" i="1" l="1"/>
  <c r="E12" i="1"/>
  <c r="F11" i="2"/>
  <c r="I97" i="3"/>
  <c r="H24" i="4"/>
  <c r="E8" i="4"/>
  <c r="I67" i="3"/>
  <c r="H20" i="4"/>
  <c r="L15" i="5"/>
  <c r="E4" i="4"/>
  <c r="L58" i="3"/>
  <c r="L15" i="2"/>
  <c r="E14" i="2"/>
  <c r="J48" i="5"/>
  <c r="K48" i="5"/>
  <c r="J42" i="5"/>
  <c r="K42" i="5"/>
  <c r="J68" i="3"/>
  <c r="L68" i="3" s="1"/>
  <c r="K68" i="3"/>
  <c r="L180" i="5"/>
  <c r="E34" i="4"/>
  <c r="J32" i="5"/>
  <c r="K32" i="5"/>
  <c r="J66" i="3"/>
  <c r="K66" i="3"/>
  <c r="I37" i="5"/>
  <c r="H30" i="4"/>
  <c r="H6" i="4"/>
  <c r="E29" i="3"/>
  <c r="L63" i="5"/>
  <c r="E13" i="4"/>
  <c r="E9" i="4"/>
  <c r="E7" i="4"/>
  <c r="J67" i="3" l="1"/>
  <c r="L67" i="3" s="1"/>
  <c r="K67" i="3"/>
  <c r="J97" i="3"/>
  <c r="K97" i="3"/>
  <c r="E32" i="3"/>
  <c r="F29" i="3"/>
  <c r="K29" i="3"/>
  <c r="H34" i="4"/>
  <c r="E49" i="5"/>
  <c r="K14" i="2"/>
  <c r="F14" i="2"/>
  <c r="L14" i="2" s="1"/>
  <c r="T14" i="2" s="1"/>
  <c r="E27" i="1" s="1"/>
  <c r="H4" i="4"/>
  <c r="E5" i="3"/>
  <c r="E31" i="3"/>
  <c r="J37" i="5"/>
  <c r="K37" i="5"/>
  <c r="J33" i="5"/>
  <c r="L32" i="5"/>
  <c r="J50" i="5"/>
  <c r="G10" i="4" s="1"/>
  <c r="I33" i="3" s="1"/>
  <c r="J33" i="3" s="1"/>
  <c r="L48" i="5"/>
  <c r="E30" i="3"/>
  <c r="H13" i="4"/>
  <c r="E60" i="3"/>
  <c r="J72" i="3"/>
  <c r="I9" i="2" s="1"/>
  <c r="J9" i="2" s="1"/>
  <c r="L66" i="3"/>
  <c r="J43" i="5"/>
  <c r="L42" i="5"/>
  <c r="J38" i="5" l="1"/>
  <c r="L37" i="5"/>
  <c r="F30" i="3"/>
  <c r="F31" i="3"/>
  <c r="G9" i="4"/>
  <c r="L43" i="5"/>
  <c r="F60" i="3"/>
  <c r="K60" i="3"/>
  <c r="F5" i="3"/>
  <c r="K5" i="3"/>
  <c r="F49" i="5"/>
  <c r="K49" i="5"/>
  <c r="F32" i="3"/>
  <c r="J118" i="3"/>
  <c r="I11" i="2" s="1"/>
  <c r="L97" i="3"/>
  <c r="L118" i="3" s="1"/>
  <c r="G7" i="4"/>
  <c r="L33" i="5"/>
  <c r="L29" i="3"/>
  <c r="G8" i="4" l="1"/>
  <c r="L38" i="5"/>
  <c r="L49" i="5"/>
  <c r="F50" i="5"/>
  <c r="L60" i="3"/>
  <c r="L72" i="3" s="1"/>
  <c r="F72" i="3"/>
  <c r="E9" i="2" s="1"/>
  <c r="I30" i="3"/>
  <c r="H7" i="4"/>
  <c r="L5" i="3"/>
  <c r="L26" i="3" s="1"/>
  <c r="F26" i="3"/>
  <c r="E7" i="2" s="1"/>
  <c r="I32" i="3"/>
  <c r="H9" i="4"/>
  <c r="J11" i="2"/>
  <c r="L11" i="2" s="1"/>
  <c r="K11" i="2"/>
  <c r="K9" i="2" l="1"/>
  <c r="F9" i="2"/>
  <c r="L9" i="2" s="1"/>
  <c r="I31" i="3"/>
  <c r="H8" i="4"/>
  <c r="J32" i="3"/>
  <c r="L32" i="3" s="1"/>
  <c r="K32" i="3"/>
  <c r="J30" i="3"/>
  <c r="K30" i="3"/>
  <c r="K7" i="2"/>
  <c r="F7" i="2"/>
  <c r="L50" i="5"/>
  <c r="E10" i="4"/>
  <c r="J49" i="3" l="1"/>
  <c r="I8" i="2" s="1"/>
  <c r="J8" i="2" s="1"/>
  <c r="I6" i="2" s="1"/>
  <c r="J6" i="2" s="1"/>
  <c r="I5" i="2" s="1"/>
  <c r="J5" i="2" s="1"/>
  <c r="L30" i="3"/>
  <c r="J31" i="3"/>
  <c r="L31" i="3" s="1"/>
  <c r="K31" i="3"/>
  <c r="L7" i="2"/>
  <c r="H10" i="4"/>
  <c r="E33" i="3"/>
  <c r="J26" i="2" l="1"/>
  <c r="E11" i="1"/>
  <c r="F33" i="3"/>
  <c r="K33" i="3"/>
  <c r="L33" i="3" l="1"/>
  <c r="L49" i="3" s="1"/>
  <c r="F49" i="3"/>
  <c r="E8" i="2" s="1"/>
  <c r="K8" i="2" l="1"/>
  <c r="F8" i="2"/>
  <c r="L8" i="2" l="1"/>
  <c r="E6" i="2"/>
  <c r="K6" i="2" l="1"/>
  <c r="F6" i="2"/>
  <c r="E5" i="2" l="1"/>
  <c r="L6" i="2"/>
  <c r="K5" i="2" l="1"/>
  <c r="F5" i="2"/>
  <c r="F26" i="2" l="1"/>
  <c r="L5" i="2"/>
  <c r="L26" i="2" s="1"/>
  <c r="E4" i="1"/>
  <c r="E7" i="1" s="1"/>
  <c r="E17" i="1" l="1"/>
  <c r="E14" i="1"/>
  <c r="E16" i="1"/>
  <c r="E15" i="1"/>
  <c r="E18" i="1" l="1"/>
  <c r="E19" i="1" l="1"/>
  <c r="E20" i="1" l="1"/>
  <c r="E21" i="1" s="1"/>
  <c r="E24" i="1" l="1"/>
  <c r="E28" i="1" l="1"/>
</calcChain>
</file>

<file path=xl/sharedStrings.xml><?xml version="1.0" encoding="utf-8"?>
<sst xmlns="http://schemas.openxmlformats.org/spreadsheetml/2006/main" count="4909" uniqueCount="933">
  <si>
    <t>0104015A8F962429D2513401D187D551F1CD412DBBB3</t>
  </si>
  <si>
    <t>0104015A8F962429D2513401D187D551F1CD412DBBB5</t>
  </si>
  <si>
    <t>0104015A8F962429D2513401D187D551F1CD412DBAAB</t>
  </si>
  <si>
    <t>0101045A8F962429D2513401D187D551F1CD412DB8F8</t>
  </si>
  <si>
    <t>0104015A8F962429D2513401D187D551F1CD412DBBB0</t>
  </si>
  <si>
    <t>0104015A8F962429D2513401D187D551F1CD412DBBB2</t>
  </si>
  <si>
    <t>0104015A8F962429D2513401D187D551F1CD412DBBB7</t>
  </si>
  <si>
    <t>0104015A8F962429D2513401D187D551F1CD412DBBB4</t>
  </si>
  <si>
    <t>0104015A8F962429D2513401D187D551F1CD412DBBB6</t>
  </si>
  <si>
    <t>5B3E36DAAF32E13DF19F569D2149625C17164C04D2D13A01468F993BF5AEE5BF1BBC</t>
  </si>
  <si>
    <t>0104015A8F962429D2513401D187D551F1CD412DBBB9</t>
  </si>
  <si>
    <t>0104015A8F962429D2513401D187D551F1CD412DBBB8</t>
  </si>
  <si>
    <t>0104015A8F962429D2513401D187D551F1CD412DBAA9</t>
  </si>
  <si>
    <t>창호유리설치 / 판유리  유리두께 12mm 이하  M2  건축 10-3-1   ( 호표 20 )</t>
  </si>
  <si>
    <t>걸레받이 설치  중밀도섬유판, H=75~120mm 기준  M  건축 5-3-5   ( 호표 26 )</t>
  </si>
  <si>
    <t>0101035C1706A7B642E13951CF801727D4497A356DEC</t>
  </si>
  <si>
    <t>0101035C1706A7B642E13991AA5291A1EE8F5BA96A75</t>
  </si>
  <si>
    <t>0104015A8F962429D2513401D187D551F1CD412DBAA8</t>
  </si>
  <si>
    <t>0101025C17164C0B02A138D1130C66077558FF07CE09</t>
  </si>
  <si>
    <t>0101035C17164C0A62513C91677208F4D9207F8C543C</t>
  </si>
  <si>
    <t>0101035C17164C0A62513CB115E90A1ABBF27497ED6B</t>
  </si>
  <si>
    <t>0101035C1706A7B642E13951CF80172634B2692694C4</t>
  </si>
  <si>
    <t>0101035C1706A7B642E13991AA5291A1EE89C3F0046C</t>
  </si>
  <si>
    <t>0101035C1706A7B642E13951CF801724090F8E630906</t>
  </si>
  <si>
    <t>높이 2m, 노무비</t>
  </si>
  <si>
    <t>비계안정장치, 쟈키</t>
  </si>
  <si>
    <t>비계안정장치, 바퀴</t>
  </si>
  <si>
    <t>공통 2-11-2</t>
  </si>
  <si>
    <t>주재료비의 3%</t>
  </si>
  <si>
    <t>건축 5-3-5</t>
  </si>
  <si>
    <t>건축 8-1-6</t>
  </si>
  <si>
    <t>0104025A8F962429D2513401D187D551F1CD412DBAAC</t>
  </si>
  <si>
    <t>0104025A8F962429D2513401D187D551F1CD412DB8FC</t>
  </si>
  <si>
    <t>0104025A8F962429D2513401D187D551F1CD412DB984</t>
  </si>
  <si>
    <t>0104025A8F962429D2513401D187D551F1CD412DB98A</t>
  </si>
  <si>
    <t>0104025A8F962429D2513401D187D551F1CD412DBAA2</t>
  </si>
  <si>
    <t>0104025A8F962429D2513401D187D551F1CD412DBAAD</t>
  </si>
  <si>
    <t>0104025A8F962429D2513401D187D551F1CD412DB8FF</t>
  </si>
  <si>
    <t>건축물 현장정리  리모델링,준공청소포함  M2  공통 2-11-2   ( 호표 2 )</t>
  </si>
  <si>
    <t>SSD03  4.470 x 2.800 = 12.516  EA     ( 호표 13 )</t>
  </si>
  <si>
    <t>WD01  1.000 x 2.100 = 2.100  EA     ( 호표 14 )</t>
  </si>
  <si>
    <t>스터드설치(DRY WALL)  C-100*45*0.8  M2     ( 호표 29 )</t>
  </si>
  <si>
    <t>0104025A8F962429D2513401D187D551F1CD412DB980</t>
  </si>
  <si>
    <t>0104025A8F962429D2513401D187D551F1CD412DB985</t>
  </si>
  <si>
    <t>0104025A8F962429D2513401D187D551F1CD412DB8FB</t>
  </si>
  <si>
    <t>0104025A8F962429D2513401D187D551F1CD412DBAA3</t>
  </si>
  <si>
    <t>0104025A8F962429D2513401D187D551F1CD412DB981</t>
  </si>
  <si>
    <t>SSD01  9.100 x 2.800 = 25.480  EA     ( 호표 11 )</t>
  </si>
  <si>
    <t>0104025A8F962429D2513401D187D551F1CD412DB98B</t>
  </si>
  <si>
    <t>0104025A8F962429D2513401D187D551F1CD412DB8FD</t>
  </si>
  <si>
    <t>단열재 격자넣기  100mm 이하, 벽  M2  건축 5-4-3   ( 호표 32 )</t>
  </si>
  <si>
    <t>0104025A8F962429D2513401D187D551F1CD412DB982</t>
  </si>
  <si>
    <t>WD02  2.000 x 2.100 = 4.200  EA     ( 호표 15 )</t>
  </si>
  <si>
    <t>0104025A8F962429D2513401D187D551F1CD412DB986</t>
  </si>
  <si>
    <t>0104025A8F962429D2513401D187D551F1CD412DB983</t>
  </si>
  <si>
    <t>0104025A8F962429D2513401D187D551F1CD412DB987</t>
  </si>
  <si>
    <t>0104025A8F962429D2513401D187D551F1CD412DBAAF</t>
  </si>
  <si>
    <t>SSD02  4.050 x 2.800 = 11.340  EA     ( 호표 12 )</t>
  </si>
  <si>
    <t>5B3EA6AC4B22513381732D0B31C59C</t>
  </si>
  <si>
    <t>0104025A8F962429D2513401D187D551F1CD412DBAAE</t>
  </si>
  <si>
    <t>0104015A8F962429D2513401D187D551F1CD412DBAAA</t>
  </si>
  <si>
    <t>대</t>
  </si>
  <si>
    <t>M2</t>
  </si>
  <si>
    <t>개소</t>
  </si>
  <si>
    <t>수량</t>
  </si>
  <si>
    <t>개</t>
  </si>
  <si>
    <t>단위</t>
  </si>
  <si>
    <t>자재</t>
  </si>
  <si>
    <t>설정</t>
  </si>
  <si>
    <t>T</t>
  </si>
  <si>
    <t>01</t>
  </si>
  <si>
    <t>F</t>
  </si>
  <si>
    <t>손잡이</t>
  </si>
  <si>
    <t>조</t>
  </si>
  <si>
    <t/>
  </si>
  <si>
    <t>적용율</t>
  </si>
  <si>
    <t>변수</t>
  </si>
  <si>
    <t>일위</t>
  </si>
  <si>
    <t>단산</t>
  </si>
  <si>
    <t>유리문</t>
  </si>
  <si>
    <t>M</t>
  </si>
  <si>
    <t>철강설</t>
  </si>
  <si>
    <t>SET</t>
  </si>
  <si>
    <t>비계공</t>
  </si>
  <si>
    <t>EA</t>
  </si>
  <si>
    <t>6</t>
  </si>
  <si>
    <t xml:space="preserve"> m</t>
  </si>
  <si>
    <t>장</t>
  </si>
  <si>
    <t>L</t>
  </si>
  <si>
    <t>창호공</t>
  </si>
  <si>
    <t>내장공</t>
  </si>
  <si>
    <t>식</t>
  </si>
  <si>
    <t>실링재</t>
  </si>
  <si>
    <t>인</t>
  </si>
  <si>
    <t>유리공</t>
  </si>
  <si>
    <t>4</t>
  </si>
  <si>
    <t>점검구</t>
  </si>
  <si>
    <t>m</t>
  </si>
  <si>
    <t>할증율</t>
  </si>
  <si>
    <t>7</t>
  </si>
  <si>
    <t>kg</t>
  </si>
  <si>
    <t>잡재료</t>
  </si>
  <si>
    <t>할증</t>
  </si>
  <si>
    <t>TON</t>
  </si>
  <si>
    <t>시공도</t>
  </si>
  <si>
    <t>규격</t>
  </si>
  <si>
    <t>657</t>
  </si>
  <si>
    <t>969</t>
  </si>
  <si>
    <t>A1</t>
  </si>
  <si>
    <t>실란트</t>
  </si>
  <si>
    <t>672</t>
  </si>
  <si>
    <t>품명</t>
  </si>
  <si>
    <t>693</t>
  </si>
  <si>
    <t>675</t>
  </si>
  <si>
    <t>167</t>
  </si>
  <si>
    <t>철공</t>
  </si>
  <si>
    <t>661</t>
  </si>
  <si>
    <t>소계</t>
  </si>
  <si>
    <t>147</t>
  </si>
  <si>
    <t>코킹공</t>
  </si>
  <si>
    <t>총계</t>
  </si>
  <si>
    <t>660</t>
  </si>
  <si>
    <t>607</t>
  </si>
  <si>
    <t>2</t>
  </si>
  <si>
    <t>1</t>
  </si>
  <si>
    <t>408</t>
  </si>
  <si>
    <t>코드</t>
  </si>
  <si>
    <t>637</t>
  </si>
  <si>
    <t>값</t>
  </si>
  <si>
    <t>C</t>
  </si>
  <si>
    <t>C/T</t>
  </si>
  <si>
    <t>680</t>
  </si>
  <si>
    <t>409</t>
  </si>
  <si>
    <t>665</t>
  </si>
  <si>
    <t>KG</t>
  </si>
  <si>
    <t>B</t>
  </si>
  <si>
    <t>463</t>
  </si>
  <si>
    <t>단가명</t>
  </si>
  <si>
    <t>환율</t>
  </si>
  <si>
    <t>CA</t>
  </si>
  <si>
    <t>D2</t>
  </si>
  <si>
    <t>D5</t>
  </si>
  <si>
    <t>B1</t>
  </si>
  <si>
    <t>B2</t>
  </si>
  <si>
    <t>C5</t>
  </si>
  <si>
    <t>D9</t>
  </si>
  <si>
    <t>A</t>
  </si>
  <si>
    <t>A3</t>
  </si>
  <si>
    <t>C4</t>
  </si>
  <si>
    <t>BS</t>
  </si>
  <si>
    <t>DB</t>
  </si>
  <si>
    <t>A2</t>
  </si>
  <si>
    <t>C2</t>
  </si>
  <si>
    <t>S1</t>
  </si>
  <si>
    <t>계</t>
  </si>
  <si>
    <t>D3</t>
  </si>
  <si>
    <t>DL</t>
  </si>
  <si>
    <t>CL</t>
  </si>
  <si>
    <t>DH</t>
  </si>
  <si>
    <t>CG</t>
  </si>
  <si>
    <t>원내역</t>
  </si>
  <si>
    <t>CH</t>
  </si>
  <si>
    <t>S2</t>
  </si>
  <si>
    <t>타이틀</t>
  </si>
  <si>
    <t>AS</t>
  </si>
  <si>
    <t>CS</t>
  </si>
  <si>
    <t>고재</t>
  </si>
  <si>
    <t>D1</t>
  </si>
  <si>
    <t>R</t>
  </si>
  <si>
    <t>DJ</t>
  </si>
  <si>
    <t>C1</t>
  </si>
  <si>
    <t>...</t>
  </si>
  <si>
    <t>수밀코킹  재료비 별도  M  건축 6-6-1   ( 호표 33 )</t>
  </si>
  <si>
    <t>5C17164C0952C13291755E51B36862AB26FEEC</t>
  </si>
  <si>
    <t>5BEBC6FFB282113D61DA2C63C269D5B17B01B3</t>
  </si>
  <si>
    <t>5BEBC6FFB282113D61DA288872792139A4E866</t>
  </si>
  <si>
    <t>걸레받이 설치 - 중밀도섬유판  T=9, H=100  M  건축 5-3-5   ( 호표 4 )</t>
  </si>
  <si>
    <t>도어록 설치 / 일반도어록 목재창호  재료비 별도  개소  건축 10-2-3   ( 호표 16 )</t>
  </si>
  <si>
    <t>도어록 설치 / 디지탈도어록 강재창호  재료비 별도  개소  건축 10-2-3   ( 호표 17 )</t>
  </si>
  <si>
    <t>석고판 설치(나사고정) - 바탕용  벽, 1겹 붙임  M2  건축 5-3-1   ( 호표 30 )</t>
  </si>
  <si>
    <t>01025C33F6C0EFA2413CE18F077FC15CBFB74AA6FB</t>
  </si>
  <si>
    <t>유리주위 코킹  5*5, 실리콘  M  건축 6-6-1   ( 호표 8 )</t>
  </si>
  <si>
    <t>벽체합판 설치  합판 별도  M2  건축 4-2-3   ( 호표 28 )</t>
  </si>
  <si>
    <t>플로어힌지 설치  재료비 별도  개소  건축 10-2-2   ( 호표 18 )</t>
  </si>
  <si>
    <t>구조용 코킹  5*16, 실리콘  M  건축 6-6-1   ( 호표 9 )</t>
  </si>
  <si>
    <t>천장점검구 설치  AL 백색, 450*450mm  개소  건축 8-1-6   ( 호표 3 )</t>
  </si>
  <si>
    <t>수밀코킹(실리콘)  삼각, 10mm, 창호주위  M  건축 6-6-1   ( 호표 10 )</t>
  </si>
  <si>
    <t>5B3E36DAAF32E13DF19F569D2149625C17164C04D2D13A01468F993BF5AEE5BF1BBD</t>
  </si>
  <si>
    <t>5B3E36DAAF32E13DF19F569D2149625C17164C04D2D13A01468F993BF5AEE5BF1BBF</t>
  </si>
  <si>
    <t>5B3E36DAAF32E13DF19F569D2149625C17164C04D2D13A01468F993BF5AEE5BF140B</t>
  </si>
  <si>
    <t>5B3E36DAAF32E13DF19F569D2149625C17164C04D2D13A01468F993BF5AEE5BF1BB9</t>
  </si>
  <si>
    <t>5B3E36DAAF32E13DF19F569D2149625C17164C04D2D13A01468F993BF5AEE5BF1BBE</t>
  </si>
  <si>
    <t>5B3E36DAAF32E13DF19F569D2149625C17164C04D2D13A01468F993BF5AEE5BF1405</t>
  </si>
  <si>
    <t>5B3E36DAAF32E13DF19F569D2149625C17164C04D2D13A01468F993BF5AEE5BF1BB8</t>
  </si>
  <si>
    <t>유리면 격자넣기 - 벽  유리면매트, 밀도24kg/㎥, 100mm  M2  건축 5-4-3   ( 호표 31 )</t>
  </si>
  <si>
    <t>5B3ED6D3D472013811CF973B9BFA775B3ED6D3D472013811CF9738C67889</t>
  </si>
  <si>
    <t>5B3ED6D3D472013811CF973B9BFA775B3ED6DDD8424130C1E96C3E51A8B1</t>
  </si>
  <si>
    <t>5B3EE6C414E211300186F4A0CB23215B3EE6C416A2D13E61B5BEA394601D</t>
  </si>
  <si>
    <t>5B3EA6AC4B22513381732D0B31C59C5B3EA6AC4852213631180236743622</t>
  </si>
  <si>
    <t>5B3EE6C414E211300186F4A0CB23275B3EE6C416A2D13E61B5BEA28AA846</t>
  </si>
  <si>
    <t>5B3EE6C414E211300186F4A0CB23235B3EE6C416A2D13E61B5BEA394601D</t>
  </si>
  <si>
    <t>5B3EE6C414E211300186F4A0CB23215B3EE6C416A2D13E61B5BEA28AA846</t>
  </si>
  <si>
    <t>5B3EE6C30CE2B132A1739E638EB3A95A2006464502813A71E7979C6465001</t>
  </si>
  <si>
    <t>5B3ED6DDDB12B13BE10006131C5A875A2006464502813A71E7979C6465001</t>
  </si>
  <si>
    <t>5B3ED6DDDEE2F13DC16A509817DAF95A2006464502813A71E7979C6465001</t>
  </si>
  <si>
    <t>5B3ED6DDD8424130C1E96C3E51A8B15A2006464502813A71E7979C6465001</t>
  </si>
  <si>
    <t>드라이월설치(STUD100)-D1  W138,석고9.5T*1겹,양면,GW100  M2     ( 호표 7 )</t>
  </si>
  <si>
    <t>5B3EE6C414E211300186F4A0CB23275B3EE6C416A2D13E61B5BEA394601D</t>
  </si>
  <si>
    <t>5B3EE6C414E211300186F4A0CB23235B3EE6C416A2D13E61B5BEA28AA846</t>
  </si>
  <si>
    <t>5B3EE6C309124133814B52A05A4E0A5B3E562150D25136416A4B42959874</t>
  </si>
  <si>
    <t>5B3ED6DA0422913F615D8AFDA3C1845B3ED6DA0422913F7164FA24C4C350</t>
  </si>
  <si>
    <t>5B3EE6C414E211300186F4A0CB23235B3EE6C416A2D13E61B5BEA0D8634F</t>
  </si>
  <si>
    <t>5B3EE6C414E211300186F4A0CB23215B3EE6C416A2D13E61B5BEA0D8634F</t>
  </si>
  <si>
    <t>5B3F36466622413D41310F1614AE1A5A2006464502813A71E7979C6465001</t>
  </si>
  <si>
    <t>5B3ED6DF82427139213646BE16D26A5A2006464502813A71E7979C6465001</t>
  </si>
  <si>
    <t>5B3ED6D3D472013811CF973B9BFA775B3ED6DA0422913F615D8AFDA3C184</t>
  </si>
  <si>
    <t>5B3EE6C30CE2B132A1739CB51587E35A2006464502813A71E7979C6465001</t>
  </si>
  <si>
    <t>5B3EE6C414E211300186F4A0CB23275B3EE6C416A2D13E61B5BEA0D8634F</t>
  </si>
  <si>
    <t>5B3EE6C30FB2D13DC1FEF03BFEB1EF5A2006464502813A71E7979C6465001</t>
  </si>
  <si>
    <t>5B3ED6DF8242513E712EFD7C07CC895B3ED6DF82427139213646BE16D26A</t>
  </si>
  <si>
    <t>5B3ED6DDDB12B13BE10006131C5BAD5B3ED6DDDB12B13BE10006131C5A87</t>
  </si>
  <si>
    <t>강관 조립말비계(이동식)설치 및 해체  높이 2m, 3개월  대  공통 2-7-4, 2-2-5   ( 호표 1 )</t>
  </si>
  <si>
    <t>5B3E86549782213AD1197126C8C5C55A2006464502813A71E7979C6465001</t>
  </si>
  <si>
    <t>5B3E86549782213AD1197126C8C5C55A2006464502813A71E7979C6466002</t>
  </si>
  <si>
    <t>5B3E36DAAF32E13DF19F569D2149625B3E36DAAF32E13DF19F569C1A57AB</t>
  </si>
  <si>
    <t>5B3ED6DDDEE2F13DC16A509817DAF85B3ED6DDDEE2F13DC16A509817DAF9</t>
  </si>
  <si>
    <t>일 위 대 가 목 록</t>
  </si>
  <si>
    <t>비      고</t>
  </si>
  <si>
    <t>규      격</t>
  </si>
  <si>
    <t>품      명</t>
  </si>
  <si>
    <t>공 종 별 집 계 표</t>
  </si>
  <si>
    <t>합      계</t>
  </si>
  <si>
    <t>경      비</t>
  </si>
  <si>
    <t>원가계산서 연결금액</t>
  </si>
  <si>
    <t>높이 2m, 3개월</t>
  </si>
  <si>
    <t>0101  건축공사</t>
  </si>
  <si>
    <t>리모델링,준공청소포함</t>
  </si>
  <si>
    <t>건축물 현장정리</t>
  </si>
  <si>
    <t>T=9, H=100</t>
  </si>
  <si>
    <t>천장점검구 설치</t>
  </si>
  <si>
    <t>마이톤텍스 설치</t>
  </si>
  <si>
    <t>수밀코킹(실리콘)</t>
  </si>
  <si>
    <t>5*5, 실리콘</t>
  </si>
  <si>
    <t>도어핸들, 공정</t>
  </si>
  <si>
    <t>5*16, 실리콘</t>
  </si>
  <si>
    <t>플로어힌지 설치</t>
  </si>
  <si>
    <t>0102  고재</t>
  </si>
  <si>
    <t>씽크대 설치공사</t>
  </si>
  <si>
    <t>주재료비의 0.54%</t>
  </si>
  <si>
    <t>룸컨트롤러세트및설치</t>
  </si>
  <si>
    <t>강관 조립말비계(이동식)설치 및 해체  높이 2m, 노무비  대  공통 2-7-4   ( 호표 25 )</t>
  </si>
  <si>
    <t>01035B3E36DF2F429139F121776B1E63E6</t>
  </si>
  <si>
    <t>유리문, 12*1050*2100mm, 손보호, 투명, 강화유리문</t>
  </si>
  <si>
    <t>섬유단열재, 유리솜, 밀도24kg/㎥, 100mm, 유리면매트</t>
  </si>
  <si>
    <t>창호주위 발포우레탄 충전    M     ( 호표 19 )</t>
  </si>
  <si>
    <t>불연천장재, 마이텍스, 12*300*600mm, 나사, 타카</t>
  </si>
  <si>
    <t>흡음텍스 설치    M2  건축 5-2-1   ( 호표 27 )</t>
  </si>
  <si>
    <t>플로어힌지, KS3호, 105kg, 강화유리문(K-8300)</t>
  </si>
  <si>
    <t>01035B3E36DF2F429139E11B2C1A7F47DB</t>
  </si>
  <si>
    <t>0104015A8E260DA952A138E1EFB6461D9A</t>
  </si>
  <si>
    <t>0104025A8E260DA952A138E1EFB6461D9A</t>
  </si>
  <si>
    <t>공기조절장치설치용크레인, 50</t>
  </si>
  <si>
    <t>[ 합           계 ]</t>
  </si>
  <si>
    <t>덕트설치기본, 평균Φ250mm(20</t>
  </si>
  <si>
    <t>냉난방공조공사[21624130]</t>
  </si>
  <si>
    <t>010104  기  타  공  사</t>
  </si>
  <si>
    <t>010105  철  거  공  사</t>
  </si>
  <si>
    <t>냉난방공조공사[24262326]</t>
  </si>
  <si>
    <t>도어록 설치 / 일반도어록 목재창호</t>
  </si>
  <si>
    <t>010101  가  설  공  사</t>
  </si>
  <si>
    <t>혼합건설폐기물 상차비 및 운반비</t>
  </si>
  <si>
    <t>드라이월설치(STUD100)-D1</t>
  </si>
  <si>
    <t>보온플랙시블덕트설치, Φ250m</t>
  </si>
  <si>
    <t>냉난방공조공사[24262318]</t>
  </si>
  <si>
    <t>AL 백색, 450*450mm</t>
  </si>
  <si>
    <t>손잡이, 스테인리스, 보통(대)</t>
  </si>
  <si>
    <t>걸레받이 설치 - 중밀도섬유판</t>
  </si>
  <si>
    <t>냉난방공조공사[24262328]</t>
  </si>
  <si>
    <t>냉난방공조공사[24262336]</t>
  </si>
  <si>
    <t>덕트부자재(디퓨저), 평균Φ20</t>
  </si>
  <si>
    <t>냉난방공조공사[20770463]</t>
  </si>
  <si>
    <t>냉난방공조공사[20770464]</t>
  </si>
  <si>
    <t>냉난방공조공사[24262330]</t>
  </si>
  <si>
    <t>스파이럴덕트설치, Φ250mm</t>
  </si>
  <si>
    <t>010103  창호 및 유리공사</t>
  </si>
  <si>
    <t>PREMTB0P1[23110679]</t>
  </si>
  <si>
    <t>010102  목공사및수장공사</t>
  </si>
  <si>
    <t>냉난방공조공사[20770460]</t>
  </si>
  <si>
    <t>컨트롤러제어용전선, 1SQ×2C</t>
  </si>
  <si>
    <t>냉난방공조공사[10061684]</t>
  </si>
  <si>
    <t>냉난방공조공사[10061682]</t>
  </si>
  <si>
    <t>비계안정장치, 손잡이, 1229mm</t>
  </si>
  <si>
    <t>공기조절장치설치용크레인, 50톤</t>
  </si>
  <si>
    <t>AL(백색), 450*450mm</t>
  </si>
  <si>
    <t>3.9T 하이디 슬림패널 (방염)</t>
  </si>
  <si>
    <t>석고판 설치(나사고정) - 바탕용</t>
  </si>
  <si>
    <t>실링재, 실리콘, 비초산, 구조용</t>
  </si>
  <si>
    <t>산    출    내    역</t>
  </si>
  <si>
    <t>구        성        비</t>
  </si>
  <si>
    <t>냉난방공조공사[20373322]</t>
  </si>
  <si>
    <t>냉난방공조공사[20912089]</t>
  </si>
  <si>
    <t>[ 소          계 ]</t>
  </si>
  <si>
    <t>(재료비+노무비) * 5.2%</t>
  </si>
  <si>
    <t>순   공   사   원   가</t>
  </si>
  <si>
    <t>(재료비+직노+경비) * 0.3%</t>
  </si>
  <si>
    <t>건설기계대여금지급보증서발급수수료</t>
  </si>
  <si>
    <t>냉난방공조공사[21590439]</t>
  </si>
  <si>
    <t>(재료비+직노+경비) * 0.1%</t>
  </si>
  <si>
    <t>이              윤</t>
  </si>
  <si>
    <t xml:space="preserve"> [ 합          계 ]</t>
  </si>
  <si>
    <t>냉난방공조공사[20373317]</t>
  </si>
  <si>
    <t>이 Sheet는 수정하지 마십시요</t>
  </si>
  <si>
    <t>XXXX-XXXX-XXXXXXXXX</t>
  </si>
  <si>
    <t>냉난방공조공사[20918016]</t>
  </si>
  <si>
    <t>비계안정장치, 손잡이, 1829mm</t>
  </si>
  <si>
    <t>평균Φ20mm, 커버없음, 1M당</t>
  </si>
  <si>
    <t>냉난방공조공사[21567236]</t>
  </si>
  <si>
    <t>냉난방공조공사[23099316]</t>
  </si>
  <si>
    <t>경              비</t>
  </si>
  <si>
    <t>냉난방공조공사[24471110]실내</t>
  </si>
  <si>
    <t>냉난방공조공사[20918014]</t>
  </si>
  <si>
    <t>01  한국도핑방지위원회 리모델링공사</t>
  </si>
  <si>
    <t>[ 한국도핑방지위원회 리모델링공사 ]</t>
  </si>
  <si>
    <t>9.100 x 2.800 = 25.480</t>
  </si>
  <si>
    <t>도어록 설치 / 디지탈도어록 강재창호</t>
  </si>
  <si>
    <t>2.000 x 2.100 = 4.200</t>
  </si>
  <si>
    <t>공기순환기, 상신, VE-T1000,</t>
  </si>
  <si>
    <t>공기순환기, 상신, VE-SR700H,</t>
  </si>
  <si>
    <t>강관 조립말비계(이동식)설치 및 해체</t>
  </si>
  <si>
    <t>W138,석고9.5T*1겹,양면,GW100</t>
  </si>
  <si>
    <t>1.000 x 2.100 = 2.100</t>
  </si>
  <si>
    <t>4.050 x 2.800 = 11.340</t>
  </si>
  <si>
    <t>4.470 x 2.800 = 12.516</t>
  </si>
  <si>
    <t>비계안정장치, 수평띠장, 1829mm</t>
  </si>
  <si>
    <t>R-W040PC2S[23238037]</t>
  </si>
  <si>
    <t>비계안정장치, 가새, 1.2*1.9m</t>
  </si>
  <si>
    <t>RNW072PA2U[24312063]</t>
  </si>
  <si>
    <t>중밀도섬유판, H=75~120mm 기준</t>
  </si>
  <si>
    <t>중밀도섬유판, 9.0*1220*2440mm</t>
  </si>
  <si>
    <t>비계안정장치, 발판, 40*200*2000</t>
  </si>
  <si>
    <t>(재료비+직노+관급자재비) * 2.93%</t>
  </si>
  <si>
    <t>내역,일위대가 품명,규격,단위 따로적용</t>
  </si>
  <si>
    <t>냉방4.0/난방4.5kW, 1방향천장형</t>
  </si>
  <si>
    <t>RP-W30FX9V[23470064]</t>
  </si>
  <si>
    <t>냉난방기용PVC드레인관설치, Φ32mm</t>
  </si>
  <si>
    <t>기실외기간 불연성 통신케이블및CD관설</t>
  </si>
  <si>
    <t>유리면매트, 밀도24kg/㎥, 100mm</t>
  </si>
  <si>
    <t>(노무비+경비+일반관리비) * 15%</t>
  </si>
  <si>
    <t>공사명 : 한국도핑방지위원회 리모델링공사</t>
  </si>
  <si>
    <t>RNW083PA2U[24312064]</t>
  </si>
  <si>
    <t>변형히트펌프냉난방기설치, 기본(냉매배관제</t>
  </si>
  <si>
    <t>0101035B3EA6AC4B22513381732D0B31C59C</t>
  </si>
  <si>
    <t>0101035B3EE6C414E211300186F4A0CB2321</t>
  </si>
  <si>
    <t>5C1706A7B642E13951CF801724090F8E630906</t>
  </si>
  <si>
    <t>0101035B3EE6C414E211300186F4A0CB2327</t>
  </si>
  <si>
    <t>0101035B3EE6C414E211300186F4A0CB2325</t>
  </si>
  <si>
    <t>0101035B3EE6C30CE2B132A1739E638EB3A9</t>
  </si>
  <si>
    <t>0101035B3EE6C30CE2B132A1739CB51587E3</t>
  </si>
  <si>
    <t>0101035B3EE6C309124133814B52A05A4E0A</t>
  </si>
  <si>
    <t>0101035B3EE6C26722C132219CB833B1A9A0</t>
  </si>
  <si>
    <t>0101035B3EA6AC4A02413B81BD8F94BC61D6</t>
  </si>
  <si>
    <t>5A8F962429D2513401D187D551F1CD412DB8F8</t>
  </si>
  <si>
    <t>0101055B3F36466622413D4131036509B62C</t>
  </si>
  <si>
    <t>5C33F6C0EFA2413CE18F077FC15CBFB74AA6FB</t>
  </si>
  <si>
    <t>5A8F962429D2513401D187D551F1CD412DBBB0</t>
  </si>
  <si>
    <t>5A8F962429D2513401D187D551F1CD412DBBB3</t>
  </si>
  <si>
    <t>0101035B3EE6C414E211300186F4A0CB232B</t>
  </si>
  <si>
    <t>0101055B3F36466622413D41310F1614AE1A</t>
  </si>
  <si>
    <t>5C1706A7B642E13951CF801727D4497A356DEC</t>
  </si>
  <si>
    <t>5A8F962429D2513401D187D551F1CD412DBBB2</t>
  </si>
  <si>
    <t>5A8F962429D2513401D187D551F1CD412DBBB5</t>
  </si>
  <si>
    <t>5A8F962429D2513401D187D551F1CD412DBBB4</t>
  </si>
  <si>
    <t>5A8F962429D2513401D187D551F1CD412DBBB7</t>
  </si>
  <si>
    <t>0101035B3EE6C414E211300186F4A0CB2323</t>
  </si>
  <si>
    <t>5A8F962429D2513401D187D551F1CD412DBBB6</t>
  </si>
  <si>
    <t>5A8F962429D2513401D187D551F1CD412DBBB9</t>
  </si>
  <si>
    <t>5A8F962429D2513401D187D551F1CD412DBBB8</t>
  </si>
  <si>
    <t>0101055B3F36466622413D4131036509B628</t>
  </si>
  <si>
    <t>5A8F962429D2513401D187D551F1CD412DBAAA</t>
  </si>
  <si>
    <t>0101055B3F36466622413D413103650B6758</t>
  </si>
  <si>
    <t>0101035B3EE6C30FB2D13DC1FEF03BFEB1EF</t>
  </si>
  <si>
    <t>5C1706A7B642E13951CF80172634B2692694C4</t>
  </si>
  <si>
    <t>0101035B3EA6AC4A02113E71929688ECE92B</t>
  </si>
  <si>
    <t>5A8F962429D2513401D187D551F1CD412DB984</t>
  </si>
  <si>
    <t>0104025A2006464502813A71E7979C6465001</t>
  </si>
  <si>
    <t>5C17164C04D2D13A01468F993BF5AEE5BF140B</t>
  </si>
  <si>
    <t>5A8F962429D2513401D187D551F1CD412DB985</t>
  </si>
  <si>
    <t>5C17164C04D2D13A01468F993BF5AEE5BF1BB9</t>
  </si>
  <si>
    <t>5A8F962429D2513401D187D551F1CD412DB982</t>
  </si>
  <si>
    <t>5A8F962429D2513401D187D551F1CD412DBAA9</t>
  </si>
  <si>
    <t>5A8F962429D2513401D187D551F1CD412DB987</t>
  </si>
  <si>
    <t>5A8F962429D2513401D187D551F1CD412DB986</t>
  </si>
  <si>
    <t>5A8F962429D2513401D187D551F1CD412DB98A</t>
  </si>
  <si>
    <t>5A8F962429D2513401D187D551F1CD412DB983</t>
  </si>
  <si>
    <t>5C17164C04D2D13A01468F993BF5AEE5BF1BB8</t>
  </si>
  <si>
    <t>0104015A2006464502813A71E7979C6465001</t>
  </si>
  <si>
    <t>5A8F962429D2513401D187D551F1CD412DBAAD</t>
  </si>
  <si>
    <t>5C17164C04D2D13A01468F993BF5AEE5BF1BBD</t>
  </si>
  <si>
    <t>5A8F962429D2513401D187D551F1CD412DB98B</t>
  </si>
  <si>
    <t>5A8F962429D2513401D187D551F1CD412DB8FB</t>
  </si>
  <si>
    <t>5A8F962429D2513401D187D551F1CD412DB981</t>
  </si>
  <si>
    <t>5C17164C04D2D13A01468F993BF5AEE5BF1BBE</t>
  </si>
  <si>
    <t>5A8F962429D2513401D187D551F1CD412DBAA2</t>
  </si>
  <si>
    <t>5A8F962429D2513401D187D551F1CD412DBAAC</t>
  </si>
  <si>
    <t>5A8F962429D2513401D187D551F1CD412DBAAB</t>
  </si>
  <si>
    <t>5A8F962429D2513401D187D551F1CD412DBAAE</t>
  </si>
  <si>
    <t>5A8F962429D2513401D187D551F1CD412DBAA8</t>
  </si>
  <si>
    <t>5A8F962429D2513401D187D551F1CD412DBAAF</t>
  </si>
  <si>
    <t>5A8F962429D2513401D187D551F1CD412DB8FD</t>
  </si>
  <si>
    <t>5A8F962429D2513401D187D551F1CD412DB980</t>
  </si>
  <si>
    <t>5A8F962429D2513401D187D551F1CD412DB8FF</t>
  </si>
  <si>
    <t>5C17164C04D2D13A01468F993BF5AEE5BF1405</t>
  </si>
  <si>
    <t>5C17164C04D2D13A01468F993BF5AEE5BF1BBF</t>
  </si>
  <si>
    <t>5A8F962429D2513401D187D551F1CD412DBAA3</t>
  </si>
  <si>
    <t>5A8F962429D2513401D187D551F1CD412DB8FC</t>
  </si>
  <si>
    <t>5C17164C0A62513C916F400F0984A8C1CA8403</t>
  </si>
  <si>
    <t>5C17164C0B02A138D11300B183E75E37930587</t>
  </si>
  <si>
    <t>5BEBC6FFB282113D61DA288872792139A4EA18</t>
  </si>
  <si>
    <t>5C17164C0B02A138E13A16CFEF05AA8521CCFC</t>
  </si>
  <si>
    <t>5C17164C0B02A138E13A16CFEF05AA80BFAA2D</t>
  </si>
  <si>
    <t>5C17164C0B02A138E13A16CFEF05AA81467C8C</t>
  </si>
  <si>
    <t>5C33F6C0E49291382184D5007BCD7FDB1CFBCC</t>
  </si>
  <si>
    <t>5BEBC6FFB282113D61DA288872792139A4EB23</t>
  </si>
  <si>
    <t>하이디 슬림패널(방염)-D2  3.9t  M2     ( 호표 6 )</t>
  </si>
  <si>
    <t>5BEBC6FFB282113D61DA288872792139A4E86D</t>
  </si>
  <si>
    <t>5BEBC6FFB282113D61DA288872792139A4EA19</t>
  </si>
  <si>
    <t>5C17164C0B02A138E13A16CFEF05AA826C6179</t>
  </si>
  <si>
    <t>5C17164C0B02A138E13A16CFEF05AA841ADE9E</t>
  </si>
  <si>
    <t>5C1706A4FD0221326122139510BDACA7A5454E</t>
  </si>
  <si>
    <t>5C1706A4FC72C1373117CB5EC926518D8148C4</t>
  </si>
  <si>
    <t>5C1706A4FD0221326122139510BDACA7A54540</t>
  </si>
  <si>
    <t>5BEBC6FFB282113D61DA288872792139A4E869</t>
  </si>
  <si>
    <t>5C17164C0B02A138E13A16CFEF05AA826C6200</t>
  </si>
  <si>
    <t>400*800*3.9t /600*2400*3.9t/ SPC ,HPL마감</t>
  </si>
  <si>
    <t>5C17164C0B02A138D11300B2AA8B12339F62A9</t>
  </si>
  <si>
    <t>5C17164C04D2D13A01468F993BF5AEE5BF1BBC</t>
  </si>
  <si>
    <t>5C17164C0A62513CA1074B16DFC2CF7BA128C0</t>
  </si>
  <si>
    <t>5C17164C0B02A138E13A16CFEF05AA87EE7BA2</t>
  </si>
  <si>
    <t>5C17164C0A62513CA1074B16DFC2CF7BA128C1</t>
  </si>
  <si>
    <t>5C17164C0B02A138E13A16CFEF05AA8373507C</t>
  </si>
  <si>
    <t>5C17164C0B02A138E13A10A66CD2B8270CD92E</t>
  </si>
  <si>
    <t>5BEBC6FFB282113D61DA288872792139A4EA1F</t>
  </si>
  <si>
    <t>5C17164C04D2D13A01468F9939C5E203350690</t>
  </si>
  <si>
    <t>0101025B3E86549782213AD1197126C8C5C5</t>
  </si>
  <si>
    <t>0101015B3E36DF2F42A13A4163A5E203532F</t>
  </si>
  <si>
    <t>5C17164C0B02A138D1130C66077558FF07CE09</t>
  </si>
  <si>
    <t>0101025B3ED6DF8242513E712EFD7C07CC89</t>
  </si>
  <si>
    <t>5C17164C0A62513C91677208F4D9207F8C543C</t>
  </si>
  <si>
    <t>5C1706A7B642E13991AA5291A1EE89C3F0046C</t>
  </si>
  <si>
    <t>0101025B3ED6DDDEE2F13DC16A509817DAF8</t>
  </si>
  <si>
    <t>0101025B3ED6D3D472013811CF973B9BFA77</t>
  </si>
  <si>
    <t>5C17164C0A62513CB115E90A1ABBF27497ED6B</t>
  </si>
  <si>
    <t>5C1706A7B642E13991AA5291A1EE8F5BA96A75</t>
  </si>
  <si>
    <t>0101025B3ED6DDDB12B13BE10006131C5BAD</t>
  </si>
  <si>
    <t>0101015B3E36DAAF32E13DF19F569D214962</t>
  </si>
  <si>
    <t>5B3ED6DF8242513E712EFD7C07CC89</t>
  </si>
  <si>
    <t>5B3ED6DDDB12B13BE10006131C5BAD</t>
  </si>
  <si>
    <t>5B3E86549782213AD1197126C8C5C5</t>
  </si>
  <si>
    <t>5B3E36DF2F42A13A4163A5E203532F</t>
  </si>
  <si>
    <t>5B3ED6D3D472013811CF973B9BFA77</t>
  </si>
  <si>
    <t>5B3ED6DDDEE2F13DC16A509817DAF8</t>
  </si>
  <si>
    <t>5B3EA6AC4A02113E71929688ECE92B</t>
  </si>
  <si>
    <t>5B3EA6AC4A02413B81BD8F94BC61D6</t>
  </si>
  <si>
    <t>도어힌지, 황동, 베어링2개, 114.3*3.0mm</t>
  </si>
  <si>
    <t>5B3E36DAAF32E13DF19F569D214962</t>
  </si>
  <si>
    <t>5B3EE6C414E211300186F4A0CB23255C17164C0A62513CA1074B16DFC2CF7BA128C0</t>
  </si>
  <si>
    <t>5B3F36466622413D413103650B67585BEBC6FFB282113D61DA288872792139A4E86D</t>
  </si>
  <si>
    <t>5B3F36466622413D4131036509B6285BEBC6FFB282113D61DA288872792139A4E86D</t>
  </si>
  <si>
    <t>5B3F36466622413D4131036509B62C5BEBC6FFB282113D61DA288872792139A4E86D</t>
  </si>
  <si>
    <t>5B3F36466622413D41310F1614AE1A5BEBC6FFB282113D61DA288872792139A4E86D</t>
  </si>
  <si>
    <t>5B3ED6DF8242513E712EFD7C07CC895C33F6C0E49291382184D5007BCD7FDB1CFBCC</t>
  </si>
  <si>
    <t>5B3EA6AC4B22513381732D0B31C59C5C1706A4FD0221326122139510BDACA7A54540</t>
  </si>
  <si>
    <t>5B3EE6C26722C132219CB833B1A9A05BEBC6FFB282113D61DA288872792139A4E86D</t>
  </si>
  <si>
    <t>5B3EE6C30CE2B132A1739E638EB3A95BEBC6FFB282113D61DA288872792139A4EA18</t>
  </si>
  <si>
    <t>5B3ED6DF82427139213646BE16D26A5BEBC6FFB282113D61DA288872792139A4EB23</t>
  </si>
  <si>
    <t>5B3ED6DDDEE2F13DC16A509817DAF85C17164C0B02A138D11300B183E75E37930587</t>
  </si>
  <si>
    <t>5B3ED6DF82427139213646BE16D26A5BEBC6FFB282113D61DA288872792139A4E86D</t>
  </si>
  <si>
    <t>5B3ED6DDDB12B13BE10006131C5BAD5C17164C0B02A138E13A10A66CD2B8270CD92E</t>
  </si>
  <si>
    <t>5B3ED6D3D472013811CF973B9BFA775C17164C0B02A138D11300B2AA8B12339F62A9</t>
  </si>
  <si>
    <t>5B3EE6C414E211300186F4A0CB23255C17164C0A62513CA1074B16DFC2CF7BA128C1</t>
  </si>
  <si>
    <t>5B3EE6C414E211300186F4A0CB232B5C17164C0A62513CA1074B16DFC2CF7BA128C1</t>
  </si>
  <si>
    <t>5B3EE6C30FB2D13DC1FEF03BFEB1EF5BEBC6FFB282113D61DA288872792139A4EA18</t>
  </si>
  <si>
    <t>5B3EE6C30FB2D13DC1FEF03BFEB1EF5BEBC6FFB282113D61DA288872792139A4E86D</t>
  </si>
  <si>
    <t>5B3E36DAAF32E13DF19F569C1A57AB5BEBC6FFB282113D61DA288872792139A4E869</t>
  </si>
  <si>
    <t>5B3E36DAAF32E13DF19F569C1A57AB5BEBC6FFB282113D61DA288872792139A4E86D</t>
  </si>
  <si>
    <t>5B3E86549782213AD1197126C8C5C55BEBC6FFB282113D61DA288872792139A4EB23</t>
  </si>
  <si>
    <t>5B3ED6DF8242513E712EFD7C07CC895C1706A4FC72C1373117CB5EC926518D8148C4</t>
  </si>
  <si>
    <t>5B3EA6AC4A02413B81BD8F94BC61D65C1706A4FD0221326122139510BDACA7A5454E</t>
  </si>
  <si>
    <t>5B3E36DAAF32E13DF19F569D2149625C17164C04D2D13A01468F9939C5E203350690</t>
  </si>
  <si>
    <t>5B3EA6AC4A02113E71929688ECE92B5C1706A4FD0221326122139510BDACA7A54540</t>
  </si>
  <si>
    <t>5B3EE6C414E211300186F4A0CB232B5C17164C0A62513CA1074B16DFC2CF7BA128C0</t>
  </si>
  <si>
    <t>5B3EE6C30CE2B132A1739CB51587E35BEBC6FFB282113D61DA288872792139A4EA18</t>
  </si>
  <si>
    <t>5B3E36DF2F42A13A4163A5E203532F5BEBC6FFB282113D61DA288872792139A4E86D</t>
  </si>
  <si>
    <t>5B3F36466622413D41310F1614AE1A5BEBC6FFB282113D61DA288872792139A4EB23</t>
  </si>
  <si>
    <t>5B3E86549782213AD1197126C8C5C55BEBC6FFB282113D61DA288872792139A4E86D</t>
  </si>
  <si>
    <t>5B3EE6C26722C132219CB833B1A9A05BEBC6FFB282113D61DA288872792139A4EA19</t>
  </si>
  <si>
    <t>5B3E86549782213AD1197126C8C5C55C17164C0A62513C916F400F0984A8C1CA8403</t>
  </si>
  <si>
    <t>5B3ED6D3D472013811CF9738C678895C17164C0B02A138E13A16CFEF05AA87EE7BA2</t>
  </si>
  <si>
    <t>5B3ED6D3D472013811CF9738C678895C17164C0B02A138E13A16CFEF05AA8373507C</t>
  </si>
  <si>
    <t>5B3ED6D3D472013811CF9738C678895C17164C0B02A138E13A16CFEF05AA80BFAA2D</t>
  </si>
  <si>
    <t>5B3ED6DDD8424130C1E96C3E51A8B15BEBC6FFB282113D61DA288872792139A4E86D</t>
  </si>
  <si>
    <t>5B3ED6DA0422913F7164FA24C4C3505BEBC6FFB282113D61DA288872792139A4EB23</t>
  </si>
  <si>
    <t>5B3EA6AC48522136311802367436225BEBC6FFB282113D61DA2C63C269D5B17B01B3</t>
  </si>
  <si>
    <t>5B3ED6DDDB12B13BE10006131C5A875BEBC6FFB282113D61DA288872792139A4EB23</t>
  </si>
  <si>
    <t>5B3ED6DDDEE2F13DC16A509817DAF95BEBC6FFB282113D61DA288872792139A4EA1F</t>
  </si>
  <si>
    <t>5B3ED6D3D472013811CF9738C678895C17164C0B02A138E13A16CFEF05AA8521CCFC</t>
  </si>
  <si>
    <t>5B3ED6DA0422913F615D8AFDA3C1845C17164C0952C13291755E51B36862AB26FEEC</t>
  </si>
  <si>
    <t>5B3ED6D3D472013811CF9738C678895BEBC6FFB282113D61DA288872792139A4E866</t>
  </si>
  <si>
    <t>5B3ED6DA0422913F7164FA24C4C3505BEBC6FFB282113D61DA288872792139A4E86D</t>
  </si>
  <si>
    <t>5B3ED6D3D472013811CF9738C678895C17164C0B02A138E13A16CFEF05AA841ADE9E</t>
  </si>
  <si>
    <t>5B3ED6D3D472013811CF9738C678895C17164C0B02A138E13A16CFEF05AA826C6179</t>
  </si>
  <si>
    <t>5B3ED6DDD8424130C1E96C3E51A8B15BEBC6FFB282113D61DA288872792139A4EB23</t>
  </si>
  <si>
    <t>5B3ED6D3D472013811CF9738C678895C17164C0B02A138E13A16CFEF05AA81467C8C</t>
  </si>
  <si>
    <t>5B3ED6D3D472013811CF9738C678895C17164C0B02A138E13A16CFEF05AA826C6200</t>
  </si>
  <si>
    <t>5B3ED6DDDB12B13BE10006131C5A875BEBC6FFB282113D61DA288872792139A4E86D</t>
  </si>
  <si>
    <t>5B3ED6DDDEE2F13DC16A509817DAF95BEBC6FFB282113D61DA288872792139A4E86D</t>
  </si>
  <si>
    <t>5B3ED6DA0422913F7164FA24C4C350</t>
  </si>
  <si>
    <t>유리두께 12mm 이하</t>
  </si>
  <si>
    <t>010401  전열교환기</t>
  </si>
  <si>
    <t>0104  관급자관급자재</t>
  </si>
  <si>
    <t>창호주위 발포우레탄 충전</t>
  </si>
  <si>
    <t>삼각, 10mm, 창호주위</t>
  </si>
  <si>
    <t>0103  폐기물처리비</t>
  </si>
  <si>
    <t>하이디 슬림패널(방염)-D2</t>
  </si>
  <si>
    <t>강화유리, 투명, 12mm</t>
  </si>
  <si>
    <t>창호유리설치 / 판유리</t>
  </si>
  <si>
    <t>철강설, 고철, 작업설부산물</t>
  </si>
  <si>
    <t>24톤 암롤트럭, 30km</t>
  </si>
  <si>
    <t>덕트부자재(리듀싱분기관)</t>
  </si>
  <si>
    <t>010402  시스템에어컨</t>
  </si>
  <si>
    <t>중앙컨트롤러세트용전선설치</t>
  </si>
  <si>
    <t>실외기노출배관커버트레이설치</t>
  </si>
  <si>
    <t>유리면 격자넣기 - 벽</t>
  </si>
  <si>
    <t>공통 2-7-4, 2-2-5</t>
  </si>
  <si>
    <t>스텐창호(헤어라인)- 중간틀</t>
  </si>
  <si>
    <t>외벽천공, Φ250mm</t>
  </si>
  <si>
    <t>비계안정장치, 손잡이기둥</t>
  </si>
  <si>
    <t>전열교환기[24733055]</t>
  </si>
  <si>
    <t>스텐창호(헤어라인)-밑틀</t>
  </si>
  <si>
    <t>스텐창호(헤어라인)-문틀</t>
  </si>
  <si>
    <t>ABS 진공성형도아 문틀</t>
  </si>
  <si>
    <t>ABS 진공성형도아 문짝</t>
  </si>
  <si>
    <t>고무접착제, 건설용고무풀</t>
  </si>
  <si>
    <t>냉난방기용Y분기관(대) 설치</t>
  </si>
  <si>
    <t>1000*2100*210</t>
  </si>
  <si>
    <t>102*40*0.8mm</t>
  </si>
  <si>
    <t>C-100*45*0.8</t>
  </si>
  <si>
    <t>스터드설치(DRY WALL)</t>
  </si>
  <si>
    <t>유선리모컨[24733062]</t>
  </si>
  <si>
    <t>(부품)엘지전자, 룸컨트롤러</t>
  </si>
  <si>
    <t>냉방87.0/난방97,9kW</t>
  </si>
  <si>
    <t>간  접  노  무  비</t>
  </si>
  <si>
    <t>고  용  보  험  료</t>
  </si>
  <si>
    <t>환  경  보  전  비</t>
  </si>
  <si>
    <t>공 사 원 가 계 산 서</t>
  </si>
  <si>
    <t>RUNNER 고정용 핀</t>
  </si>
  <si>
    <t>산  재  보  험  료</t>
  </si>
  <si>
    <t>기   타    경   비</t>
  </si>
  <si>
    <t>부  가  가  치  세</t>
  </si>
  <si>
    <t>총   공   사    비</t>
  </si>
  <si>
    <t>공   급    가   액</t>
  </si>
  <si>
    <t>도      급      액</t>
  </si>
  <si>
    <t>1/8*16/12*25/20</t>
  </si>
  <si>
    <t>일  반  관  리  비</t>
  </si>
  <si>
    <t>직  접  노  무  비</t>
  </si>
  <si>
    <t>100*45*0.8mm</t>
  </si>
  <si>
    <t>간  접  재  료  비</t>
  </si>
  <si>
    <t>300mL (SL807)</t>
  </si>
  <si>
    <t>직접노무비 * 12.6%</t>
  </si>
  <si>
    <t xml:space="preserve">        (  ) </t>
  </si>
  <si>
    <t>직  접  재  료  비</t>
  </si>
  <si>
    <t>중 기 단 가 산 출 서</t>
  </si>
  <si>
    <t>방기용냉매관설치, 평균Φ38.1mm, 커버없음</t>
  </si>
  <si>
    <t>매관및설치, 평균Φ15.88mm, 커버없음, 1M</t>
  </si>
  <si>
    <t>철재문 해체    M2     ( 호표 23 )</t>
  </si>
  <si>
    <t>실링재, 실리콘, 비초산, 유리용, 창호주위</t>
  </si>
  <si>
    <t>냉매관및설치, 평균Φ25mm, 커버없음, 1M당</t>
  </si>
  <si>
    <t>매관및설치, 평균Φ28.58mm, 커버없음, 1M</t>
  </si>
  <si>
    <t>시트지 제거    M2     ( 호표 22 )</t>
  </si>
  <si>
    <t>그 밖의 건설폐기물에 가연성 5% 이하 혼합</t>
  </si>
  <si>
    <t>비계안정장치, 비계기본틀, 기둥, 1.2*1.7m</t>
  </si>
  <si>
    <t>경량벽체 해체    M2     ( 호표 21 )</t>
  </si>
  <si>
    <t>목재문 해체    M2     ( 호표 24 )</t>
  </si>
  <si>
    <t>재  료  비</t>
  </si>
  <si>
    <t>단  가</t>
  </si>
  <si>
    <t>상위공종</t>
  </si>
  <si>
    <t>금  액</t>
  </si>
  <si>
    <t>노  무  비</t>
  </si>
  <si>
    <t>공종코드</t>
  </si>
  <si>
    <t>JUK11</t>
  </si>
  <si>
    <t>손료저장</t>
  </si>
  <si>
    <t>JUK2</t>
  </si>
  <si>
    <t>JUK4</t>
  </si>
  <si>
    <t>품목코드</t>
  </si>
  <si>
    <t>JUK8</t>
  </si>
  <si>
    <t>JUK7</t>
  </si>
  <si>
    <t>공종소계</t>
  </si>
  <si>
    <t>손료적용</t>
  </si>
  <si>
    <t>공종구분</t>
  </si>
  <si>
    <t>공종레벨</t>
  </si>
  <si>
    <t>비  고</t>
  </si>
  <si>
    <t>JUK3</t>
  </si>
  <si>
    <t>JUK1</t>
  </si>
  <si>
    <t>JUK5</t>
  </si>
  <si>
    <t>JUK6</t>
  </si>
  <si>
    <t>JUK9</t>
  </si>
  <si>
    <t>JUK10</t>
  </si>
  <si>
    <t>0101</t>
  </si>
  <si>
    <t>JUK12</t>
  </si>
  <si>
    <t>TOTAL</t>
  </si>
  <si>
    <t>JUK16</t>
  </si>
  <si>
    <t>010102</t>
  </si>
  <si>
    <t>자재구분</t>
  </si>
  <si>
    <t>010101</t>
  </si>
  <si>
    <t>방염시트지</t>
  </si>
  <si>
    <t>3.9t</t>
  </si>
  <si>
    <t>010103</t>
  </si>
  <si>
    <t>JUK17</t>
  </si>
  <si>
    <t>강화유리</t>
  </si>
  <si>
    <t>도어힌지</t>
  </si>
  <si>
    <t>도어핸들</t>
  </si>
  <si>
    <t>JUK15</t>
  </si>
  <si>
    <t>부분보수</t>
  </si>
  <si>
    <t>플로어힌지</t>
  </si>
  <si>
    <t>디지탈도아록</t>
  </si>
  <si>
    <t>유리주위 코킹</t>
  </si>
  <si>
    <t>구조용 코킹</t>
  </si>
  <si>
    <t>SSD01</t>
  </si>
  <si>
    <t>SSD02</t>
  </si>
  <si>
    <t>SSD03</t>
  </si>
  <si>
    <t>WD01</t>
  </si>
  <si>
    <t>고유번호</t>
  </si>
  <si>
    <t>JUK18</t>
  </si>
  <si>
    <t>(시공도)</t>
  </si>
  <si>
    <t>JUK13</t>
  </si>
  <si>
    <t>JUK19</t>
  </si>
  <si>
    <t>공종+자재</t>
  </si>
  <si>
    <t>JUK14</t>
  </si>
  <si>
    <t>JUK20</t>
  </si>
  <si>
    <t>장비일위</t>
  </si>
  <si>
    <t>일위대가</t>
  </si>
  <si>
    <t>재료비 별도</t>
  </si>
  <si>
    <t>WD02</t>
  </si>
  <si>
    <t>경량벽체 해체</t>
  </si>
  <si>
    <t>목재문 해체</t>
  </si>
  <si>
    <t>단수정리</t>
  </si>
  <si>
    <t>재 료 비</t>
  </si>
  <si>
    <t>코  드</t>
  </si>
  <si>
    <t>경    비</t>
  </si>
  <si>
    <t>합    계</t>
  </si>
  <si>
    <t>*기기장비류</t>
  </si>
  <si>
    <t>번  호</t>
  </si>
  <si>
    <t>할증적용</t>
  </si>
  <si>
    <t>혼합건설폐기물</t>
  </si>
  <si>
    <t>0102</t>
  </si>
  <si>
    <t>*설치공사비</t>
  </si>
  <si>
    <t>010402</t>
  </si>
  <si>
    <t>노임계수</t>
  </si>
  <si>
    <t>수집상차도</t>
  </si>
  <si>
    <t>010104</t>
  </si>
  <si>
    <t>수전및배관공사</t>
  </si>
  <si>
    <t>010105</t>
  </si>
  <si>
    <t>철재문 해체</t>
  </si>
  <si>
    <t>0103</t>
  </si>
  <si>
    <t>시트지 제거</t>
  </si>
  <si>
    <t>소    계</t>
  </si>
  <si>
    <t>0104</t>
  </si>
  <si>
    <t>조달수수료</t>
  </si>
  <si>
    <t>노 무 비</t>
  </si>
  <si>
    <t>품셈개요</t>
  </si>
  <si>
    <t>010401</t>
  </si>
  <si>
    <t>호표 3</t>
  </si>
  <si>
    <t>호표 9</t>
  </si>
  <si>
    <t>비계안정장치</t>
  </si>
  <si>
    <t>호표 2</t>
  </si>
  <si>
    <t>호표 7</t>
  </si>
  <si>
    <t>호표 8</t>
  </si>
  <si>
    <t>수밀코킹</t>
  </si>
  <si>
    <t>HAL1</t>
  </si>
  <si>
    <t>할증저장</t>
  </si>
  <si>
    <t>흡음텍스 설치</t>
  </si>
  <si>
    <t>합판 별도</t>
  </si>
  <si>
    <t>호표 11</t>
  </si>
  <si>
    <t>호표 5</t>
  </si>
  <si>
    <t>할증체크</t>
  </si>
  <si>
    <t>HAL2</t>
  </si>
  <si>
    <t>HAL3</t>
  </si>
  <si>
    <t>일위대가+자재</t>
  </si>
  <si>
    <t>호표 1</t>
  </si>
  <si>
    <t>중밀도섬유판</t>
  </si>
  <si>
    <t>보통인부</t>
  </si>
  <si>
    <t>일반공사 직종</t>
  </si>
  <si>
    <t>공구손료</t>
  </si>
  <si>
    <t>호표 4</t>
  </si>
  <si>
    <t>인력품의 3%</t>
  </si>
  <si>
    <t>걸레받이 설치</t>
  </si>
  <si>
    <t>호표 6</t>
  </si>
  <si>
    <t>불연천장재</t>
  </si>
  <si>
    <t>석고보드</t>
  </si>
  <si>
    <t>벽체합판 설치</t>
  </si>
  <si>
    <t>고무접착제</t>
  </si>
  <si>
    <t>호표 10</t>
  </si>
  <si>
    <t>우레탄폼 충전</t>
  </si>
  <si>
    <t>호표 21</t>
  </si>
  <si>
    <t>호표 15</t>
  </si>
  <si>
    <t>호표 20</t>
  </si>
  <si>
    <t>호표 17</t>
  </si>
  <si>
    <t>호표 14</t>
  </si>
  <si>
    <t>호표 24</t>
  </si>
  <si>
    <t>호표 25</t>
  </si>
  <si>
    <t>호표 26</t>
  </si>
  <si>
    <t>창호주위</t>
  </si>
  <si>
    <t>호표 23</t>
  </si>
  <si>
    <t>호표 28</t>
  </si>
  <si>
    <t>Φ3.5*32</t>
  </si>
  <si>
    <t>C-STUD</t>
  </si>
  <si>
    <t>인력품의 4%</t>
  </si>
  <si>
    <t>인력품의 2%</t>
  </si>
  <si>
    <t>호표 29</t>
  </si>
  <si>
    <t>호표 16</t>
  </si>
  <si>
    <t>호표 22</t>
  </si>
  <si>
    <t>호표 27</t>
  </si>
  <si>
    <t>호표 12</t>
  </si>
  <si>
    <t>호표 13</t>
  </si>
  <si>
    <t>NK-27</t>
  </si>
  <si>
    <t>Φ3.5*40</t>
  </si>
  <si>
    <t>호표 19</t>
  </si>
  <si>
    <t>조인트 테이프</t>
  </si>
  <si>
    <t>호표 30</t>
  </si>
  <si>
    <t>인력품의 1%</t>
  </si>
  <si>
    <t>호표 31</t>
  </si>
  <si>
    <t>섬유단열재</t>
  </si>
  <si>
    <t>건축목공</t>
  </si>
  <si>
    <t>호표 18</t>
  </si>
  <si>
    <t>자재 1</t>
  </si>
  <si>
    <t>호표 33</t>
  </si>
  <si>
    <t>적용단가</t>
  </si>
  <si>
    <t>자재 5</t>
  </si>
  <si>
    <t>자재 6</t>
  </si>
  <si>
    <t>PAGE</t>
  </si>
  <si>
    <t>거래가격</t>
  </si>
  <si>
    <t>호표 32</t>
  </si>
  <si>
    <t>1198</t>
  </si>
  <si>
    <t>자재 2</t>
  </si>
  <si>
    <t>조달청가격</t>
  </si>
  <si>
    <t xml:space="preserve">  총  계</t>
  </si>
  <si>
    <t>품목구분</t>
  </si>
  <si>
    <t>자재 3</t>
  </si>
  <si>
    <t>소수점처리</t>
  </si>
  <si>
    <t>자재 4</t>
  </si>
  <si>
    <t>자재 9</t>
  </si>
  <si>
    <t>자재 11</t>
  </si>
  <si>
    <t>자재 7</t>
  </si>
  <si>
    <t>기타 직종</t>
  </si>
  <si>
    <t>유통물가</t>
  </si>
  <si>
    <t>조사가격2</t>
  </si>
  <si>
    <t>노임구분</t>
  </si>
  <si>
    <t>조사가격1</t>
  </si>
  <si>
    <t>자재 12</t>
  </si>
  <si>
    <t>비    고</t>
  </si>
  <si>
    <t>1472</t>
  </si>
  <si>
    <t>START</t>
  </si>
  <si>
    <t>자재 13</t>
  </si>
  <si>
    <t>자재 8</t>
  </si>
  <si>
    <t>자재 10</t>
  </si>
  <si>
    <t>자재 14</t>
  </si>
  <si>
    <t>자재 22</t>
  </si>
  <si>
    <t>자재 36</t>
  </si>
  <si>
    <t>1583</t>
  </si>
  <si>
    <t>노임 2</t>
  </si>
  <si>
    <t>노임 1</t>
  </si>
  <si>
    <t>자재 20</t>
  </si>
  <si>
    <t>자재 30</t>
  </si>
  <si>
    <t>자재 28</t>
  </si>
  <si>
    <t>자재 35</t>
  </si>
  <si>
    <t>자재 39</t>
  </si>
  <si>
    <t>자재 18</t>
  </si>
  <si>
    <t>자재 24</t>
  </si>
  <si>
    <t>자재 27</t>
  </si>
  <si>
    <t>자재 29</t>
  </si>
  <si>
    <t>자재 17</t>
  </si>
  <si>
    <t>자재 25</t>
  </si>
  <si>
    <t>자재 31</t>
  </si>
  <si>
    <t>자재 15</t>
  </si>
  <si>
    <t>자재 34</t>
  </si>
  <si>
    <t>자재 38</t>
  </si>
  <si>
    <t>자재 40</t>
  </si>
  <si>
    <t>자재 21</t>
  </si>
  <si>
    <t>자재 23</t>
  </si>
  <si>
    <t>자재 32</t>
  </si>
  <si>
    <t>자재 41</t>
  </si>
  <si>
    <t>자재 19</t>
  </si>
  <si>
    <t>자재 42</t>
  </si>
  <si>
    <t>자재 43</t>
  </si>
  <si>
    <t>자재 37</t>
  </si>
  <si>
    <t>자재 26</t>
  </si>
  <si>
    <t>자재 16</t>
  </si>
  <si>
    <t>자재 33</t>
  </si>
  <si>
    <t>자재 51</t>
  </si>
  <si>
    <t>노임 4</t>
  </si>
  <si>
    <t>노임 6</t>
  </si>
  <si>
    <t>노임 7</t>
  </si>
  <si>
    <t>자재 46</t>
  </si>
  <si>
    <t>자재 48</t>
  </si>
  <si>
    <t>자재 45</t>
  </si>
  <si>
    <t>자재 49</t>
  </si>
  <si>
    <t>자재 52</t>
  </si>
  <si>
    <t>자재 58</t>
  </si>
  <si>
    <t>자재 59</t>
  </si>
  <si>
    <t>노임 8</t>
  </si>
  <si>
    <t>자재 63</t>
  </si>
  <si>
    <t>자재 64</t>
  </si>
  <si>
    <t>자재 66</t>
  </si>
  <si>
    <t>노임 5</t>
  </si>
  <si>
    <t>노임 3</t>
  </si>
  <si>
    <t>자재 54</t>
  </si>
  <si>
    <t>자재 55</t>
  </si>
  <si>
    <t>자재 61</t>
  </si>
  <si>
    <t>자재 50</t>
  </si>
  <si>
    <t>자재 57</t>
  </si>
  <si>
    <t>자재 44</t>
  </si>
  <si>
    <t>자재 62</t>
  </si>
  <si>
    <t>자재 47</t>
  </si>
  <si>
    <t>자재 60</t>
  </si>
  <si>
    <t>자재 65</t>
  </si>
  <si>
    <t>자재 53</t>
  </si>
  <si>
    <t>자재 68</t>
  </si>
  <si>
    <t>자재 69</t>
  </si>
  <si>
    <t>자재 56</t>
  </si>
  <si>
    <t>자재 67</t>
  </si>
  <si>
    <t>자재 75</t>
  </si>
  <si>
    <t>자재 76</t>
  </si>
  <si>
    <t>시간당작업량</t>
  </si>
  <si>
    <t>원가비목코드</t>
  </si>
  <si>
    <t>폐기물처리비</t>
  </si>
  <si>
    <t>자재 74</t>
  </si>
  <si>
    <t>계 * 6%</t>
  </si>
  <si>
    <t>자재 73</t>
  </si>
  <si>
    <t>공사구분</t>
  </si>
  <si>
    <t>자재 77</t>
  </si>
  <si>
    <t>자재단가적용</t>
  </si>
  <si>
    <t>경비단가적용</t>
  </si>
  <si>
    <t>품목코드형식</t>
  </si>
  <si>
    <t>공종구분명</t>
  </si>
  <si>
    <t>확정내역</t>
  </si>
  <si>
    <t>일반변수</t>
  </si>
  <si>
    <t>단가 순서</t>
  </si>
  <si>
    <t>도급자관급자재</t>
  </si>
  <si>
    <t>TTTTT</t>
  </si>
  <si>
    <t>관급자관급자재</t>
  </si>
  <si>
    <t>자재 71</t>
  </si>
  <si>
    <t>자재 70</t>
  </si>
  <si>
    <t>자재 72</t>
  </si>
  <si>
    <t>5B3E562150D25136416A4B42959874</t>
  </si>
  <si>
    <t>5B3EE6C414E211300186F4A0CB2325</t>
  </si>
  <si>
    <t>5B3EE6C30CE2B132A1739CB51587E3</t>
  </si>
  <si>
    <t>5B3EE6C30CE2B132A1739E638EB3A9</t>
  </si>
  <si>
    <t>5B3EE6C414E211300186F4A0CB2323</t>
  </si>
  <si>
    <t>5B3EE6C414E211300186F4A0CB2327</t>
  </si>
  <si>
    <t>5B3EE6C414E211300186F4A0CB232B</t>
  </si>
  <si>
    <t>5B3EE6C414E211300186F4A0CB2321</t>
  </si>
  <si>
    <t>5B3EE6C26722C132219CB833B1A9A0</t>
  </si>
  <si>
    <t>5B3EE6C30FB2D13DC1FEF03BFEB1EF</t>
  </si>
  <si>
    <t>5B3F36466622413D41310F1614AE1A</t>
  </si>
  <si>
    <t>5B3EE6C309124133814B52A05A4E0A</t>
  </si>
  <si>
    <t>5B3F36466622413D413103650B6758</t>
  </si>
  <si>
    <t>5B3F36466622413D4131036509B62C</t>
  </si>
  <si>
    <t>5B3E36DF2F429139E11B2C1A7F47DB</t>
  </si>
  <si>
    <t>5B3E36DF2F429139F121776B1E63E6</t>
  </si>
  <si>
    <t>5B3F36466622413D4131036509B628</t>
  </si>
  <si>
    <t>5A8E260DA952A138E1EFB6461D9A</t>
  </si>
  <si>
    <t>5A2006464502813A71E7979C6465001</t>
  </si>
  <si>
    <t>방8.3/난방9.3kW, 4방향, 천장카세트형(Nan</t>
  </si>
  <si>
    <t>방7.2/난방8.1kW, 4방향, 천장카세트형(Nan</t>
  </si>
  <si>
    <t>5B3E36DAAF32E13DF19F569C1A57AB</t>
  </si>
  <si>
    <t>5B3ED6DDDB12B13BE10006131C5A87</t>
  </si>
  <si>
    <t>마이톤텍스 설치  부분보수  M2     ( 호표 5 )</t>
  </si>
  <si>
    <t>5A2006464502813A71E7979C6466002</t>
  </si>
  <si>
    <t>5B3ED6DF82427139213646BE16D26A</t>
  </si>
  <si>
    <t>석고보드, 평보드, 9.5*900*2400mm(㎡)</t>
  </si>
  <si>
    <t>5B3ED6DA0422913F615D8AFDA3C184</t>
  </si>
  <si>
    <t>5B3ED6DDD8424130C1E96C3E51A8B1</t>
  </si>
  <si>
    <t>5B3ED6DDDEE2F13DC16A509817DAF9</t>
  </si>
  <si>
    <t>5B3ED6D3D472013811CF9738C67889</t>
  </si>
  <si>
    <t>5B3EE6C416A2D13E61B5BEA0D8634F</t>
  </si>
  <si>
    <t>5B3EE6C416A2D13E61B5BEA394601D</t>
  </si>
  <si>
    <t>5B3EA6AC4852213631180236743622</t>
  </si>
  <si>
    <t>5B3EE6C416A2D13E61B5BEA28AA846</t>
  </si>
  <si>
    <t>건축 6-6-1</t>
  </si>
  <si>
    <t>벽, 1겹 붙임</t>
  </si>
  <si>
    <t>150*40*1.5T</t>
  </si>
  <si>
    <t>건축 10-2-2</t>
  </si>
  <si>
    <t>건축 10-2-3</t>
  </si>
  <si>
    <t>노무비 97.9%</t>
  </si>
  <si>
    <t>건축 10-3-1</t>
  </si>
  <si>
    <t>공통 2-7-4</t>
  </si>
  <si>
    <t>건축 4-2-3</t>
  </si>
  <si>
    <t>건축 5-2-1</t>
  </si>
  <si>
    <t>조인트 콤파운드</t>
  </si>
  <si>
    <t>석고보드용 스크류</t>
  </si>
  <si>
    <t>C-RUNNER</t>
  </si>
  <si>
    <t>건축 5-4-3</t>
  </si>
  <si>
    <t>단열재 격자넣기</t>
  </si>
  <si>
    <t>100mm 이하, 벽</t>
  </si>
  <si>
    <t>건축 5-3-1</t>
  </si>
  <si>
    <t>단 가 대 비 표</t>
  </si>
  <si>
    <t>중 기 단 가 목 록</t>
  </si>
  <si>
    <t>작업설, 부산물(△)</t>
  </si>
  <si>
    <t>노   무   비</t>
  </si>
  <si>
    <t>재   료   비</t>
  </si>
  <si>
    <t>경        비</t>
  </si>
  <si>
    <t>금      액</t>
  </si>
  <si>
    <t>비        목</t>
  </si>
  <si>
    <t>산업안전보건관리비</t>
  </si>
  <si>
    <t>노무비 * 3.56%</t>
  </si>
  <si>
    <t>노무비 * 1.01%</t>
  </si>
  <si>
    <t>재료비 할증 계수</t>
  </si>
  <si>
    <t>내역금액소수점처리</t>
  </si>
  <si>
    <t>1회 사이클시간</t>
  </si>
  <si>
    <t>일위대가내역소수점처리</t>
  </si>
  <si>
    <t>시간당 작업사이클</t>
  </si>
  <si>
    <t>시간당 노임산출 계수</t>
  </si>
  <si>
    <t>노무비 할증 계수</t>
  </si>
  <si>
    <t>경비 할증 계수</t>
  </si>
  <si>
    <t>내역단가 소수점처리</t>
  </si>
  <si>
    <t>작 업 부 산 물</t>
  </si>
  <si>
    <t>운    반    비</t>
  </si>
  <si>
    <t>외    자    재</t>
  </si>
  <si>
    <t>관급 총계</t>
    <phoneticPr fontId="4" type="noConversion"/>
  </si>
  <si>
    <t>(기관 발주)</t>
    <phoneticPr fontId="4" type="noConversion"/>
  </si>
  <si>
    <t>부가세</t>
    <phoneticPr fontId="4" type="noConversion"/>
  </si>
  <si>
    <t>견적입찰 발주 추정금액</t>
    <phoneticPr fontId="4" type="noConversion"/>
  </si>
  <si>
    <t>공급가액 * 10%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</si>
</sst>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#,###"/>
    <numFmt numFmtId="177" formatCode="#,##0.00#"/>
    <numFmt numFmtId="178" formatCode="#,##0.0"/>
    <numFmt numFmtId="179" formatCode="#,##0.0;\-#,##0.0;#"/>
    <numFmt numFmtId="180" formatCode="#,##0;\-#,##0;#"/>
    <numFmt numFmtId="181" formatCode="#,##0.00#;\-#,##0.00#;#"/>
  </numFmts>
  <fonts count="8" x14ac:knownFonts="1">
    <font>
      <sz val="11"/>
      <color rgb="FF000000"/>
      <name val="맑은 고딕"/>
    </font>
    <font>
      <b/>
      <u/>
      <sz val="16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FF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81">
    <xf numFmtId="0" fontId="0" fillId="0" borderId="0" xfId="0" applyNumberFormat="1">
      <alignment vertical="center"/>
    </xf>
    <xf numFmtId="0" fontId="0" fillId="0" borderId="0" xfId="0" quotePrefix="1" applyNumberFormat="1">
      <alignment vertical="center"/>
    </xf>
    <xf numFmtId="0" fontId="1" fillId="0" borderId="0" xfId="0" quotePrefix="1" applyNumberFormat="1" applyFont="1" applyAlignment="1">
      <alignment horizontal="centerContinuous" vertical="center"/>
    </xf>
    <xf numFmtId="0" fontId="1" fillId="0" borderId="0" xfId="0" applyNumberFormat="1" applyFont="1" applyAlignment="1">
      <alignment horizontal="centerContinuous" vertical="center"/>
    </xf>
    <xf numFmtId="0" fontId="0" fillId="0" borderId="1" xfId="0" quotePrefix="1" applyNumberFormat="1" applyBorder="1">
      <alignment vertical="center"/>
    </xf>
    <xf numFmtId="0" fontId="0" fillId="0" borderId="2" xfId="0" applyNumberFormat="1" applyFont="1" applyBorder="1">
      <alignment vertical="center"/>
    </xf>
    <xf numFmtId="0" fontId="0" fillId="0" borderId="3" xfId="0" applyNumberFormat="1" applyFont="1" applyBorder="1">
      <alignment vertical="center"/>
    </xf>
    <xf numFmtId="0" fontId="2" fillId="0" borderId="4" xfId="0" quotePrefix="1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2" fillId="0" borderId="4" xfId="0" quotePrefix="1" applyNumberFormat="1" applyFont="1" applyBorder="1" applyAlignment="1">
      <alignment horizontal="center" vertical="center" wrapText="1"/>
    </xf>
    <xf numFmtId="0" fontId="0" fillId="0" borderId="4" xfId="0" quotePrefix="1" applyNumberFormat="1" applyFont="1" applyBorder="1" applyAlignment="1">
      <alignment vertical="center" wrapText="1"/>
    </xf>
    <xf numFmtId="0" fontId="0" fillId="0" borderId="4" xfId="0" applyNumberFormat="1" applyFont="1" applyBorder="1" applyAlignment="1">
      <alignment vertical="center" wrapText="1"/>
    </xf>
    <xf numFmtId="176" fontId="0" fillId="0" borderId="4" xfId="0" applyNumberFormat="1" applyFon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1" xfId="0" applyNumberFormat="1" applyBorder="1">
      <alignment vertical="center"/>
    </xf>
    <xf numFmtId="0" fontId="0" fillId="0" borderId="2" xfId="0" quotePrefix="1" applyNumberFormat="1" applyBorder="1">
      <alignment vertical="center"/>
    </xf>
    <xf numFmtId="0" fontId="2" fillId="0" borderId="5" xfId="0" quotePrefix="1" applyNumberFormat="1" applyFont="1" applyBorder="1" applyAlignment="1">
      <alignment horizontal="center" vertical="center"/>
    </xf>
    <xf numFmtId="0" fontId="0" fillId="0" borderId="6" xfId="0" applyNumberFormat="1" applyBorder="1">
      <alignment vertical="center"/>
    </xf>
    <xf numFmtId="0" fontId="0" fillId="0" borderId="7" xfId="0" applyNumberFormat="1" applyFont="1" applyBorder="1">
      <alignment vertical="center"/>
    </xf>
    <xf numFmtId="0" fontId="0" fillId="0" borderId="8" xfId="0" applyNumberFormat="1" applyFont="1" applyBorder="1">
      <alignment vertical="center"/>
    </xf>
    <xf numFmtId="0" fontId="0" fillId="0" borderId="4" xfId="0" quotePrefix="1" applyNumberFormat="1" applyFont="1" applyBorder="1" applyAlignment="1">
      <alignment vertical="center" wrapText="1"/>
    </xf>
    <xf numFmtId="0" fontId="0" fillId="0" borderId="4" xfId="0" applyNumberFormat="1" applyFont="1" applyBorder="1" applyAlignment="1">
      <alignment vertical="center" wrapText="1"/>
    </xf>
    <xf numFmtId="0" fontId="0" fillId="0" borderId="5" xfId="0" applyNumberFormat="1" applyFont="1" applyBorder="1" applyAlignment="1">
      <alignment vertical="center" wrapText="1"/>
    </xf>
    <xf numFmtId="177" fontId="0" fillId="0" borderId="7" xfId="0" applyNumberFormat="1" applyFont="1" applyBorder="1">
      <alignment vertical="center"/>
    </xf>
    <xf numFmtId="177" fontId="0" fillId="0" borderId="4" xfId="0" applyNumberFormat="1" applyFont="1" applyBorder="1" applyAlignment="1">
      <alignment vertical="center" wrapText="1"/>
    </xf>
    <xf numFmtId="177" fontId="0" fillId="0" borderId="5" xfId="0" applyNumberFormat="1" applyFont="1" applyBorder="1" applyAlignment="1">
      <alignment vertical="center" wrapText="1"/>
    </xf>
    <xf numFmtId="178" fontId="0" fillId="0" borderId="4" xfId="0" applyNumberFormat="1" applyFont="1" applyBorder="1" applyAlignment="1">
      <alignment vertical="center" wrapText="1"/>
    </xf>
    <xf numFmtId="178" fontId="0" fillId="0" borderId="7" xfId="0" applyNumberFormat="1" applyFont="1" applyBorder="1">
      <alignment vertical="center"/>
    </xf>
    <xf numFmtId="178" fontId="0" fillId="0" borderId="4" xfId="0" applyNumberFormat="1" applyFont="1" applyBorder="1" applyAlignment="1">
      <alignment vertical="center" wrapText="1"/>
    </xf>
    <xf numFmtId="178" fontId="0" fillId="0" borderId="5" xfId="0" applyNumberFormat="1" applyFont="1" applyBorder="1" applyAlignment="1">
      <alignment vertical="center" wrapText="1"/>
    </xf>
    <xf numFmtId="0" fontId="3" fillId="0" borderId="4" xfId="0" quotePrefix="1" applyNumberFormat="1" applyFont="1" applyBorder="1" applyAlignment="1">
      <alignment vertical="center" wrapText="1"/>
    </xf>
    <xf numFmtId="0" fontId="3" fillId="0" borderId="4" xfId="0" quotePrefix="1" applyNumberFormat="1" applyFont="1" applyBorder="1" applyAlignment="1">
      <alignment vertical="center" wrapText="1"/>
    </xf>
    <xf numFmtId="180" fontId="3" fillId="0" borderId="4" xfId="0" applyNumberFormat="1" applyFont="1" applyBorder="1" applyAlignment="1">
      <alignment vertical="center" wrapText="1"/>
    </xf>
    <xf numFmtId="0" fontId="3" fillId="0" borderId="5" xfId="0" applyNumberFormat="1" applyFont="1" applyBorder="1" applyAlignment="1">
      <alignment vertical="center" wrapText="1"/>
    </xf>
    <xf numFmtId="0" fontId="3" fillId="0" borderId="5" xfId="0" applyNumberFormat="1" applyFont="1" applyBorder="1" applyAlignment="1">
      <alignment vertical="center" wrapText="1"/>
    </xf>
    <xf numFmtId="0" fontId="3" fillId="0" borderId="5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vertical="center" wrapText="1"/>
    </xf>
    <xf numFmtId="179" fontId="3" fillId="0" borderId="9" xfId="0" applyNumberFormat="1" applyFont="1" applyBorder="1" applyAlignment="1">
      <alignment vertical="center" wrapText="1"/>
    </xf>
    <xf numFmtId="0" fontId="3" fillId="0" borderId="10" xfId="0" quotePrefix="1" applyNumberFormat="1" applyFont="1" applyBorder="1" applyAlignment="1">
      <alignment vertical="center" wrapText="1"/>
    </xf>
    <xf numFmtId="180" fontId="3" fillId="0" borderId="10" xfId="0" applyNumberFormat="1" applyFont="1" applyBorder="1" applyAlignment="1">
      <alignment vertical="center" wrapText="1"/>
    </xf>
    <xf numFmtId="0" fontId="3" fillId="0" borderId="10" xfId="0" applyNumberFormat="1" applyFont="1" applyBorder="1" applyAlignment="1">
      <alignment vertical="center" wrapText="1"/>
    </xf>
    <xf numFmtId="181" fontId="0" fillId="0" borderId="4" xfId="0" quotePrefix="1" applyNumberFormat="1" applyBorder="1" applyAlignment="1">
      <alignment vertical="center" wrapText="1"/>
    </xf>
    <xf numFmtId="181" fontId="0" fillId="0" borderId="4" xfId="0" applyNumberFormat="1" applyFont="1" applyBorder="1" applyAlignment="1">
      <alignment vertical="center" wrapText="1"/>
    </xf>
    <xf numFmtId="181" fontId="0" fillId="0" borderId="0" xfId="0" applyNumberFormat="1">
      <alignment vertical="center"/>
    </xf>
    <xf numFmtId="0" fontId="0" fillId="0" borderId="4" xfId="0" quotePrefix="1" applyNumberFormat="1" applyFont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vertical="center" wrapText="1"/>
    </xf>
    <xf numFmtId="0" fontId="0" fillId="2" borderId="4" xfId="0" quotePrefix="1" applyNumberFormat="1" applyFill="1" applyBorder="1" applyAlignment="1">
      <alignment vertical="center" wrapText="1"/>
    </xf>
    <xf numFmtId="0" fontId="0" fillId="2" borderId="4" xfId="0" applyNumberFormat="1" applyFont="1" applyFill="1" applyBorder="1" applyAlignment="1">
      <alignment vertical="center" wrapText="1"/>
    </xf>
    <xf numFmtId="176" fontId="0" fillId="2" borderId="4" xfId="0" applyNumberFormat="1" applyFont="1" applyFill="1" applyBorder="1" applyAlignment="1">
      <alignment vertical="center" wrapText="1"/>
    </xf>
    <xf numFmtId="0" fontId="0" fillId="2" borderId="0" xfId="0" quotePrefix="1" applyNumberFormat="1" applyFill="1">
      <alignment vertical="center"/>
    </xf>
    <xf numFmtId="0" fontId="0" fillId="2" borderId="0" xfId="0" applyNumberFormat="1" applyFill="1">
      <alignment vertical="center"/>
    </xf>
    <xf numFmtId="0" fontId="5" fillId="0" borderId="4" xfId="0" quotePrefix="1" applyNumberFormat="1" applyFont="1" applyBorder="1" applyAlignment="1">
      <alignment vertical="center" wrapText="1"/>
    </xf>
    <xf numFmtId="181" fontId="0" fillId="3" borderId="4" xfId="0" applyNumberFormat="1" applyFont="1" applyFill="1" applyBorder="1" applyAlignment="1">
      <alignment vertical="center" wrapText="1"/>
    </xf>
    <xf numFmtId="0" fontId="0" fillId="0" borderId="1" xfId="0" quotePrefix="1" applyNumberFormat="1" applyFill="1" applyBorder="1">
      <alignment vertical="center"/>
    </xf>
    <xf numFmtId="0" fontId="0" fillId="0" borderId="2" xfId="0" applyNumberFormat="1" applyFont="1" applyFill="1" applyBorder="1">
      <alignment vertical="center"/>
    </xf>
    <xf numFmtId="0" fontId="0" fillId="0" borderId="3" xfId="0" applyNumberFormat="1" applyFont="1" applyFill="1" applyBorder="1">
      <alignment vertical="center"/>
    </xf>
    <xf numFmtId="0" fontId="0" fillId="0" borderId="0" xfId="0" applyNumberFormat="1" applyFill="1">
      <alignment vertical="center"/>
    </xf>
    <xf numFmtId="0" fontId="2" fillId="0" borderId="4" xfId="0" quotePrefix="1" applyNumberFormat="1" applyFont="1" applyFill="1" applyBorder="1" applyAlignment="1">
      <alignment horizontal="center" vertical="center"/>
    </xf>
    <xf numFmtId="0" fontId="0" fillId="0" borderId="4" xfId="0" quotePrefix="1" applyNumberFormat="1" applyFill="1" applyBorder="1" applyAlignment="1">
      <alignment vertical="center" wrapText="1"/>
    </xf>
    <xf numFmtId="176" fontId="0" fillId="0" borderId="4" xfId="0" applyNumberFormat="1" applyFont="1" applyFill="1" applyBorder="1" applyAlignment="1">
      <alignment vertical="center" wrapText="1"/>
    </xf>
    <xf numFmtId="0" fontId="0" fillId="0" borderId="0" xfId="0" quotePrefix="1" applyNumberFormat="1" applyFill="1">
      <alignment vertical="center"/>
    </xf>
    <xf numFmtId="176" fontId="0" fillId="0" borderId="4" xfId="0" quotePrefix="1" applyNumberFormat="1" applyFill="1" applyBorder="1" applyAlignment="1">
      <alignment vertical="center" wrapText="1"/>
    </xf>
    <xf numFmtId="41" fontId="0" fillId="0" borderId="0" xfId="0" applyNumberFormat="1" applyFill="1">
      <alignment vertical="center"/>
    </xf>
    <xf numFmtId="176" fontId="0" fillId="0" borderId="0" xfId="0" applyNumberFormat="1" applyFill="1">
      <alignment vertical="center"/>
    </xf>
    <xf numFmtId="0" fontId="5" fillId="0" borderId="0" xfId="0" applyNumberFormat="1" applyFont="1" applyFill="1">
      <alignment vertical="center"/>
    </xf>
    <xf numFmtId="41" fontId="7" fillId="0" borderId="0" xfId="1" applyFont="1" applyAlignment="1">
      <alignment horizontal="right" vertical="center"/>
    </xf>
    <xf numFmtId="41" fontId="7" fillId="0" borderId="0" xfId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0" fillId="0" borderId="4" xfId="0" quotePrefix="1" applyNumberFormat="1" applyFont="1" applyBorder="1" applyAlignment="1">
      <alignment horizontal="center" vertical="center" wrapText="1"/>
    </xf>
    <xf numFmtId="0" fontId="0" fillId="2" borderId="4" xfId="0" quotePrefix="1" applyNumberFormat="1" applyFont="1" applyFill="1" applyBorder="1" applyAlignment="1">
      <alignment horizontal="center" vertical="center" wrapText="1"/>
    </xf>
    <xf numFmtId="0" fontId="0" fillId="0" borderId="4" xfId="0" quotePrefix="1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0" fillId="0" borderId="0" xfId="0" quotePrefix="1" applyNumberFormat="1" applyAlignment="1">
      <alignment vertical="center"/>
    </xf>
    <xf numFmtId="0" fontId="0" fillId="0" borderId="0" xfId="0" applyNumberFormat="1" applyAlignment="1">
      <alignment horizontal="right" vertical="center"/>
    </xf>
    <xf numFmtId="0" fontId="0" fillId="0" borderId="4" xfId="0" quotePrefix="1" applyNumberFormat="1" applyFont="1" applyBorder="1" applyAlignment="1">
      <alignment horizontal="distributed" vertical="center" wrapText="1"/>
    </xf>
    <xf numFmtId="0" fontId="2" fillId="0" borderId="4" xfId="0" quotePrefix="1" applyNumberFormat="1" applyFont="1" applyBorder="1" applyAlignment="1">
      <alignment horizontal="center" vertical="center"/>
    </xf>
    <xf numFmtId="0" fontId="2" fillId="0" borderId="4" xfId="0" quotePrefix="1" applyNumberFormat="1" applyFont="1" applyBorder="1" applyAlignment="1">
      <alignment horizontal="center" vertical="center" wrapText="1"/>
    </xf>
    <xf numFmtId="0" fontId="0" fillId="0" borderId="0" xfId="0" quotePrefix="1" applyNumberFormat="1" applyFill="1" applyAlignment="1">
      <alignment vertical="center"/>
    </xf>
    <xf numFmtId="0" fontId="2" fillId="0" borderId="4" xfId="0" quotePrefix="1" applyNumberFormat="1" applyFont="1" applyFill="1" applyBorder="1" applyAlignment="1">
      <alignment horizontal="center" vertical="center"/>
    </xf>
    <xf numFmtId="0" fontId="2" fillId="0" borderId="5" xfId="0" quotePrefix="1" applyNumberFormat="1" applyFont="1" applyBorder="1" applyAlignment="1">
      <alignment horizontal="center" vertical="center"/>
    </xf>
    <xf numFmtId="0" fontId="1" fillId="0" borderId="0" xfId="0" quotePrefix="1" applyNumberFormat="1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원가계산서">
    <pageSetUpPr fitToPage="1"/>
  </sheetPr>
  <dimension ref="A1:G36"/>
  <sheetViews>
    <sheetView tabSelected="1" topLeftCell="B16" zoomScaleNormal="100" workbookViewId="0">
      <selection activeCell="F36" sqref="F36"/>
    </sheetView>
  </sheetViews>
  <sheetFormatPr defaultColWidth="9" defaultRowHeight="16.5" x14ac:dyDescent="0.3"/>
  <cols>
    <col min="1" max="1" width="0" hidden="1" customWidth="1"/>
    <col min="2" max="3" width="4.625" customWidth="1"/>
    <col min="4" max="4" width="35.625" customWidth="1"/>
    <col min="5" max="5" width="25.625" customWidth="1"/>
    <col min="6" max="6" width="60.625" customWidth="1"/>
    <col min="7" max="7" width="30.625" customWidth="1"/>
  </cols>
  <sheetData>
    <row r="1" spans="1:7" ht="24" customHeight="1" x14ac:dyDescent="0.3">
      <c r="B1" s="71" t="s">
        <v>554</v>
      </c>
      <c r="C1" s="71"/>
      <c r="D1" s="71"/>
      <c r="E1" s="71"/>
      <c r="F1" s="71"/>
      <c r="G1" s="71"/>
    </row>
    <row r="2" spans="1:7" ht="21.95" customHeight="1" x14ac:dyDescent="0.3">
      <c r="B2" s="72" t="s">
        <v>348</v>
      </c>
      <c r="C2" s="72"/>
      <c r="D2" s="72"/>
      <c r="E2" s="72"/>
      <c r="F2" s="73"/>
      <c r="G2" s="73"/>
    </row>
    <row r="3" spans="1:7" ht="21.95" customHeight="1" x14ac:dyDescent="0.3">
      <c r="B3" s="68" t="s">
        <v>912</v>
      </c>
      <c r="C3" s="68"/>
      <c r="D3" s="68"/>
      <c r="E3" s="44" t="s">
        <v>911</v>
      </c>
      <c r="F3" s="44" t="s">
        <v>298</v>
      </c>
      <c r="G3" s="44" t="s">
        <v>227</v>
      </c>
    </row>
    <row r="4" spans="1:7" ht="21.95" customHeight="1" x14ac:dyDescent="0.3">
      <c r="A4" s="1" t="s">
        <v>108</v>
      </c>
      <c r="B4" s="74" t="s">
        <v>303</v>
      </c>
      <c r="C4" s="74" t="s">
        <v>909</v>
      </c>
      <c r="D4" s="44" t="s">
        <v>570</v>
      </c>
      <c r="E4" s="12">
        <f>TRUNC(공종별집계표!F5,0)</f>
        <v>55971092</v>
      </c>
      <c r="F4" s="10" t="s">
        <v>74</v>
      </c>
      <c r="G4" s="10" t="s">
        <v>74</v>
      </c>
    </row>
    <row r="5" spans="1:7" ht="21.95" customHeight="1" x14ac:dyDescent="0.3">
      <c r="A5" s="1" t="s">
        <v>151</v>
      </c>
      <c r="B5" s="74"/>
      <c r="C5" s="74"/>
      <c r="D5" s="44" t="s">
        <v>566</v>
      </c>
      <c r="E5" s="12">
        <v>0</v>
      </c>
      <c r="F5" s="10" t="s">
        <v>74</v>
      </c>
      <c r="G5" s="10" t="s">
        <v>74</v>
      </c>
    </row>
    <row r="6" spans="1:7" ht="21.95" customHeight="1" x14ac:dyDescent="0.3">
      <c r="A6" s="1" t="s">
        <v>147</v>
      </c>
      <c r="B6" s="74"/>
      <c r="C6" s="74"/>
      <c r="D6" s="44" t="s">
        <v>907</v>
      </c>
      <c r="E6" s="12">
        <v>0</v>
      </c>
      <c r="F6" s="10" t="s">
        <v>74</v>
      </c>
      <c r="G6" s="10" t="s">
        <v>74</v>
      </c>
    </row>
    <row r="7" spans="1:7" ht="21.95" customHeight="1" x14ac:dyDescent="0.3">
      <c r="A7" s="1" t="s">
        <v>164</v>
      </c>
      <c r="B7" s="74"/>
      <c r="C7" s="74"/>
      <c r="D7" s="44" t="s">
        <v>301</v>
      </c>
      <c r="E7" s="12">
        <f>TRUNC(E4+E5-E6,0)</f>
        <v>55971092</v>
      </c>
      <c r="F7" s="10" t="s">
        <v>74</v>
      </c>
      <c r="G7" s="10" t="s">
        <v>74</v>
      </c>
    </row>
    <row r="8" spans="1:7" ht="21.95" customHeight="1" x14ac:dyDescent="0.3">
      <c r="A8" s="1" t="s">
        <v>142</v>
      </c>
      <c r="B8" s="74"/>
      <c r="C8" s="74" t="s">
        <v>908</v>
      </c>
      <c r="D8" s="44" t="s">
        <v>564</v>
      </c>
      <c r="E8" s="12">
        <f>TRUNC(공종별집계표!H5,0)</f>
        <v>21533004</v>
      </c>
      <c r="F8" s="10" t="s">
        <v>74</v>
      </c>
      <c r="G8" s="10" t="s">
        <v>74</v>
      </c>
    </row>
    <row r="9" spans="1:7" ht="21.95" customHeight="1" x14ac:dyDescent="0.3">
      <c r="A9" s="1" t="s">
        <v>143</v>
      </c>
      <c r="B9" s="74"/>
      <c r="C9" s="74"/>
      <c r="D9" s="44" t="s">
        <v>551</v>
      </c>
      <c r="E9" s="12">
        <f>TRUNC(E8*0.126,0)</f>
        <v>2713158</v>
      </c>
      <c r="F9" s="10" t="s">
        <v>568</v>
      </c>
      <c r="G9" s="10" t="s">
        <v>74</v>
      </c>
    </row>
    <row r="10" spans="1:7" ht="21.95" customHeight="1" x14ac:dyDescent="0.3">
      <c r="A10" s="1" t="s">
        <v>149</v>
      </c>
      <c r="B10" s="74"/>
      <c r="C10" s="74"/>
      <c r="D10" s="44" t="s">
        <v>301</v>
      </c>
      <c r="E10" s="12">
        <f>TRUNC(E8+E9,0)</f>
        <v>24246162</v>
      </c>
      <c r="F10" s="10" t="s">
        <v>74</v>
      </c>
      <c r="G10" s="10" t="s">
        <v>74</v>
      </c>
    </row>
    <row r="11" spans="1:7" ht="21.95" customHeight="1" x14ac:dyDescent="0.3">
      <c r="A11" s="1" t="s">
        <v>152</v>
      </c>
      <c r="B11" s="74"/>
      <c r="C11" s="74" t="s">
        <v>910</v>
      </c>
      <c r="D11" s="44" t="s">
        <v>318</v>
      </c>
      <c r="E11" s="12">
        <f>TRUNC(공종별집계표!J5,0)</f>
        <v>284800</v>
      </c>
      <c r="F11" s="10" t="s">
        <v>74</v>
      </c>
      <c r="G11" s="10" t="s">
        <v>74</v>
      </c>
    </row>
    <row r="12" spans="1:7" ht="21.95" customHeight="1" x14ac:dyDescent="0.3">
      <c r="A12" s="1" t="s">
        <v>148</v>
      </c>
      <c r="B12" s="74"/>
      <c r="C12" s="74"/>
      <c r="D12" s="44" t="s">
        <v>556</v>
      </c>
      <c r="E12" s="12">
        <f>TRUNC(E10*0.0356,0)</f>
        <v>863163</v>
      </c>
      <c r="F12" s="10" t="s">
        <v>914</v>
      </c>
      <c r="G12" s="10" t="s">
        <v>74</v>
      </c>
    </row>
    <row r="13" spans="1:7" ht="21.95" customHeight="1" x14ac:dyDescent="0.3">
      <c r="A13" s="1" t="s">
        <v>144</v>
      </c>
      <c r="B13" s="74"/>
      <c r="C13" s="74"/>
      <c r="D13" s="44" t="s">
        <v>552</v>
      </c>
      <c r="E13" s="12">
        <f>TRUNC(E10*0.0101,0)</f>
        <v>244886</v>
      </c>
      <c r="F13" s="10" t="s">
        <v>915</v>
      </c>
      <c r="G13" s="10" t="s">
        <v>74</v>
      </c>
    </row>
    <row r="14" spans="1:7" ht="21.95" customHeight="1" x14ac:dyDescent="0.3">
      <c r="A14" s="1" t="s">
        <v>139</v>
      </c>
      <c r="B14" s="74"/>
      <c r="C14" s="74"/>
      <c r="D14" s="44" t="s">
        <v>913</v>
      </c>
      <c r="E14" s="12">
        <f>TRUNC((E7+E8+(0/1.1))*0.0293,0)</f>
        <v>2270870</v>
      </c>
      <c r="F14" s="10" t="s">
        <v>340</v>
      </c>
      <c r="G14" s="10" t="s">
        <v>74</v>
      </c>
    </row>
    <row r="15" spans="1:7" ht="21.95" customHeight="1" x14ac:dyDescent="0.3">
      <c r="A15" s="1" t="s">
        <v>159</v>
      </c>
      <c r="B15" s="74"/>
      <c r="C15" s="74"/>
      <c r="D15" s="44" t="s">
        <v>557</v>
      </c>
      <c r="E15" s="12">
        <f>TRUNC((E7+E10)*0.052,0)</f>
        <v>4171297</v>
      </c>
      <c r="F15" s="10" t="s">
        <v>302</v>
      </c>
      <c r="G15" s="10" t="s">
        <v>74</v>
      </c>
    </row>
    <row r="16" spans="1:7" ht="21.95" customHeight="1" x14ac:dyDescent="0.3">
      <c r="A16" s="1" t="s">
        <v>161</v>
      </c>
      <c r="B16" s="74"/>
      <c r="C16" s="74"/>
      <c r="D16" s="44" t="s">
        <v>553</v>
      </c>
      <c r="E16" s="12">
        <f>TRUNC((E7+E8+E11)*0.003,0)</f>
        <v>233366</v>
      </c>
      <c r="F16" s="10" t="s">
        <v>304</v>
      </c>
      <c r="G16" s="10" t="s">
        <v>74</v>
      </c>
    </row>
    <row r="17" spans="1:7" ht="21.95" customHeight="1" x14ac:dyDescent="0.3">
      <c r="A17" s="1" t="s">
        <v>157</v>
      </c>
      <c r="B17" s="74"/>
      <c r="C17" s="74"/>
      <c r="D17" s="44" t="s">
        <v>305</v>
      </c>
      <c r="E17" s="12">
        <f>TRUNC((E7+E8+E11)*0.001,0)</f>
        <v>77788</v>
      </c>
      <c r="F17" s="10" t="s">
        <v>307</v>
      </c>
      <c r="G17" s="10" t="s">
        <v>74</v>
      </c>
    </row>
    <row r="18" spans="1:7" ht="21.95" customHeight="1" x14ac:dyDescent="0.3">
      <c r="A18" s="1" t="s">
        <v>165</v>
      </c>
      <c r="B18" s="74"/>
      <c r="C18" s="74"/>
      <c r="D18" s="44" t="s">
        <v>301</v>
      </c>
      <c r="E18" s="12">
        <f>TRUNC(E11+E12+E13+E14+E15+E16+E17,0)</f>
        <v>8146170</v>
      </c>
      <c r="F18" s="10" t="s">
        <v>74</v>
      </c>
      <c r="G18" s="10" t="s">
        <v>74</v>
      </c>
    </row>
    <row r="19" spans="1:7" ht="21.95" customHeight="1" x14ac:dyDescent="0.3">
      <c r="A19" s="1" t="s">
        <v>153</v>
      </c>
      <c r="B19" s="68" t="s">
        <v>154</v>
      </c>
      <c r="C19" s="68"/>
      <c r="D19" s="68"/>
      <c r="E19" s="12">
        <f>TRUNC(E7+E10+E18,0)</f>
        <v>88363424</v>
      </c>
      <c r="F19" s="10" t="s">
        <v>74</v>
      </c>
      <c r="G19" s="10" t="s">
        <v>74</v>
      </c>
    </row>
    <row r="20" spans="1:7" ht="21.95" customHeight="1" x14ac:dyDescent="0.3">
      <c r="A20" s="1" t="s">
        <v>167</v>
      </c>
      <c r="B20" s="68" t="s">
        <v>563</v>
      </c>
      <c r="C20" s="68"/>
      <c r="D20" s="68"/>
      <c r="E20" s="12">
        <f>TRUNC(E19*0.06,0)</f>
        <v>5301805</v>
      </c>
      <c r="F20" s="10" t="s">
        <v>836</v>
      </c>
      <c r="G20" s="10" t="s">
        <v>74</v>
      </c>
    </row>
    <row r="21" spans="1:7" ht="21.95" customHeight="1" x14ac:dyDescent="0.3">
      <c r="A21" s="1" t="s">
        <v>140</v>
      </c>
      <c r="B21" s="68" t="s">
        <v>308</v>
      </c>
      <c r="C21" s="68"/>
      <c r="D21" s="68"/>
      <c r="E21" s="12">
        <f>TRUNC((E10+E18+E20)*0.15,0)</f>
        <v>5654120</v>
      </c>
      <c r="F21" s="10" t="s">
        <v>347</v>
      </c>
      <c r="G21" s="10" t="s">
        <v>74</v>
      </c>
    </row>
    <row r="22" spans="1:7" ht="21.95" customHeight="1" x14ac:dyDescent="0.3">
      <c r="A22" s="1" t="s">
        <v>155</v>
      </c>
      <c r="B22" s="68" t="s">
        <v>166</v>
      </c>
      <c r="C22" s="68"/>
      <c r="D22" s="68"/>
      <c r="E22" s="12">
        <f>TRUNC(공종별집계표!T12,0)</f>
        <v>-24375</v>
      </c>
      <c r="F22" s="10" t="s">
        <v>74</v>
      </c>
      <c r="G22" s="10" t="s">
        <v>74</v>
      </c>
    </row>
    <row r="23" spans="1:7" ht="21.95" customHeight="1" x14ac:dyDescent="0.3">
      <c r="A23" s="1" t="s">
        <v>141</v>
      </c>
      <c r="B23" s="68" t="s">
        <v>834</v>
      </c>
      <c r="C23" s="68"/>
      <c r="D23" s="68"/>
      <c r="E23" s="12">
        <f>TRUNC(공종별집계표!T13,0)</f>
        <v>286352</v>
      </c>
      <c r="F23" s="10" t="s">
        <v>74</v>
      </c>
      <c r="G23" s="10" t="s">
        <v>74</v>
      </c>
    </row>
    <row r="24" spans="1:7" ht="21.95" customHeight="1" x14ac:dyDescent="0.3">
      <c r="A24" s="1" t="s">
        <v>145</v>
      </c>
      <c r="B24" s="68" t="s">
        <v>560</v>
      </c>
      <c r="C24" s="68"/>
      <c r="D24" s="68"/>
      <c r="E24" s="12">
        <f>TRUNC(E19+E20+E21+E22+E23,0)</f>
        <v>99581326</v>
      </c>
      <c r="F24" s="10" t="s">
        <v>74</v>
      </c>
      <c r="G24" s="10" t="s">
        <v>74</v>
      </c>
    </row>
    <row r="25" spans="1:7" ht="21.95" customHeight="1" x14ac:dyDescent="0.3">
      <c r="A25" s="1" t="s">
        <v>150</v>
      </c>
      <c r="B25" s="68" t="s">
        <v>558</v>
      </c>
      <c r="C25" s="68"/>
      <c r="D25" s="68"/>
      <c r="E25" s="12">
        <f>TRUNC(E24*0.1,0)</f>
        <v>9958132</v>
      </c>
      <c r="F25" s="51" t="s">
        <v>932</v>
      </c>
      <c r="G25" s="10" t="s">
        <v>74</v>
      </c>
    </row>
    <row r="26" spans="1:7" ht="21.95" customHeight="1" x14ac:dyDescent="0.3">
      <c r="A26" s="1" t="s">
        <v>158</v>
      </c>
      <c r="B26" s="69" t="s">
        <v>561</v>
      </c>
      <c r="C26" s="69"/>
      <c r="D26" s="69"/>
      <c r="E26" s="48">
        <f>TRUNC(E24+E25,-3)</f>
        <v>109539000</v>
      </c>
      <c r="F26" s="10" t="s">
        <v>74</v>
      </c>
      <c r="G26" s="10" t="s">
        <v>74</v>
      </c>
    </row>
    <row r="27" spans="1:7" ht="21.95" customHeight="1" x14ac:dyDescent="0.3">
      <c r="A27" s="49" t="s">
        <v>156</v>
      </c>
      <c r="B27" s="70" t="s">
        <v>849</v>
      </c>
      <c r="C27" s="70"/>
      <c r="D27" s="70"/>
      <c r="E27" s="59">
        <f>TRUNC(공종별집계표!T14,0)</f>
        <v>74334000</v>
      </c>
      <c r="F27" s="51" t="s">
        <v>929</v>
      </c>
      <c r="G27" s="10" t="s">
        <v>74</v>
      </c>
    </row>
    <row r="28" spans="1:7" ht="21.95" customHeight="1" x14ac:dyDescent="0.3">
      <c r="A28" s="1" t="s">
        <v>162</v>
      </c>
      <c r="B28" s="68" t="s">
        <v>559</v>
      </c>
      <c r="C28" s="68"/>
      <c r="D28" s="68"/>
      <c r="E28" s="12">
        <f>TRUNC(E26+0+E27,0)</f>
        <v>183873000</v>
      </c>
      <c r="F28" s="51" t="s">
        <v>74</v>
      </c>
      <c r="G28" s="10" t="s">
        <v>74</v>
      </c>
    </row>
    <row r="33" spans="4:5" x14ac:dyDescent="0.3">
      <c r="D33" s="65" t="s">
        <v>931</v>
      </c>
      <c r="E33" s="66">
        <v>99580909</v>
      </c>
    </row>
    <row r="34" spans="4:5" x14ac:dyDescent="0.3">
      <c r="D34" s="65" t="s">
        <v>930</v>
      </c>
      <c r="E34" s="66">
        <v>9958091</v>
      </c>
    </row>
    <row r="35" spans="4:5" x14ac:dyDescent="0.3">
      <c r="D35" s="67"/>
      <c r="E35" s="66">
        <f>+E33+E34</f>
        <v>109539000</v>
      </c>
    </row>
    <row r="36" spans="4:5" x14ac:dyDescent="0.3">
      <c r="D36" s="67"/>
      <c r="E36" s="67" t="b">
        <f>+E35=E26</f>
        <v>1</v>
      </c>
    </row>
  </sheetData>
  <mergeCells count="18">
    <mergeCell ref="B1:G1"/>
    <mergeCell ref="B2:E2"/>
    <mergeCell ref="F2:G2"/>
    <mergeCell ref="B3:D3"/>
    <mergeCell ref="B4:B18"/>
    <mergeCell ref="C4:C7"/>
    <mergeCell ref="C8:C10"/>
    <mergeCell ref="C11:C18"/>
    <mergeCell ref="B25:D25"/>
    <mergeCell ref="B26:D26"/>
    <mergeCell ref="B27:D27"/>
    <mergeCell ref="B28:D28"/>
    <mergeCell ref="B19:D19"/>
    <mergeCell ref="B20:D20"/>
    <mergeCell ref="B21:D21"/>
    <mergeCell ref="B22:D22"/>
    <mergeCell ref="B23:D23"/>
    <mergeCell ref="B24:D24"/>
  </mergeCells>
  <phoneticPr fontId="4" type="noConversion"/>
  <pageMargins left="0.78736108541488647" right="0" top="0.39361110329627991" bottom="0.39361110329627991" header="0" footer="0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공종별집계표">
    <pageSetUpPr fitToPage="1"/>
  </sheetPr>
  <dimension ref="A1:T26"/>
  <sheetViews>
    <sheetView topLeftCell="A10" zoomScaleNormal="100" workbookViewId="0">
      <selection activeCell="B21" sqref="B21"/>
    </sheetView>
  </sheetViews>
  <sheetFormatPr defaultColWidth="9" defaultRowHeight="16.5" x14ac:dyDescent="0.3"/>
  <cols>
    <col min="1" max="1" width="40.625" customWidth="1"/>
    <col min="2" max="2" width="20.625" customWidth="1"/>
    <col min="3" max="4" width="4.625" customWidth="1"/>
    <col min="5" max="12" width="13.625" customWidth="1"/>
    <col min="13" max="13" width="12.625" customWidth="1"/>
    <col min="14" max="16" width="2.625" hidden="1" customWidth="1"/>
    <col min="17" max="19" width="1.625" hidden="1" customWidth="1"/>
    <col min="20" max="20" width="18.625" hidden="1" customWidth="1"/>
  </cols>
  <sheetData>
    <row r="1" spans="1:20" ht="30" customHeight="1" x14ac:dyDescent="0.3">
      <c r="A1" s="2" t="s">
        <v>230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0" ht="30" customHeight="1" x14ac:dyDescent="0.3">
      <c r="A2" s="4" t="s">
        <v>322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20" ht="30" customHeight="1" x14ac:dyDescent="0.3">
      <c r="A3" s="75" t="s">
        <v>229</v>
      </c>
      <c r="B3" s="75" t="s">
        <v>228</v>
      </c>
      <c r="C3" s="75" t="s">
        <v>66</v>
      </c>
      <c r="D3" s="75" t="s">
        <v>64</v>
      </c>
      <c r="E3" s="75" t="s">
        <v>583</v>
      </c>
      <c r="F3" s="75"/>
      <c r="G3" s="75" t="s">
        <v>587</v>
      </c>
      <c r="H3" s="75"/>
      <c r="I3" s="75" t="s">
        <v>232</v>
      </c>
      <c r="J3" s="75"/>
      <c r="K3" s="75" t="s">
        <v>231</v>
      </c>
      <c r="L3" s="75"/>
      <c r="M3" s="75" t="s">
        <v>600</v>
      </c>
      <c r="N3" s="72" t="s">
        <v>588</v>
      </c>
      <c r="O3" s="72" t="s">
        <v>76</v>
      </c>
      <c r="P3" s="72" t="s">
        <v>585</v>
      </c>
      <c r="Q3" s="72" t="s">
        <v>598</v>
      </c>
      <c r="R3" s="72" t="s">
        <v>599</v>
      </c>
      <c r="S3" s="72" t="s">
        <v>596</v>
      </c>
      <c r="T3" s="72" t="s">
        <v>233</v>
      </c>
    </row>
    <row r="4" spans="1:20" ht="30" customHeight="1" x14ac:dyDescent="0.3">
      <c r="A4" s="76"/>
      <c r="B4" s="76"/>
      <c r="C4" s="76"/>
      <c r="D4" s="76"/>
      <c r="E4" s="9" t="s">
        <v>584</v>
      </c>
      <c r="F4" s="9" t="s">
        <v>586</v>
      </c>
      <c r="G4" s="9" t="s">
        <v>584</v>
      </c>
      <c r="H4" s="9" t="s">
        <v>586</v>
      </c>
      <c r="I4" s="9" t="s">
        <v>584</v>
      </c>
      <c r="J4" s="9" t="s">
        <v>586</v>
      </c>
      <c r="K4" s="9" t="s">
        <v>584</v>
      </c>
      <c r="L4" s="9" t="s">
        <v>586</v>
      </c>
      <c r="M4" s="76"/>
      <c r="N4" s="72"/>
      <c r="O4" s="72"/>
      <c r="P4" s="72"/>
      <c r="Q4" s="72"/>
      <c r="R4" s="72"/>
      <c r="S4" s="72"/>
      <c r="T4" s="72"/>
    </row>
    <row r="5" spans="1:20" ht="30" customHeight="1" x14ac:dyDescent="0.3">
      <c r="A5" s="10" t="s">
        <v>321</v>
      </c>
      <c r="B5" s="10" t="s">
        <v>74</v>
      </c>
      <c r="C5" s="10" t="s">
        <v>74</v>
      </c>
      <c r="D5" s="11">
        <v>1</v>
      </c>
      <c r="E5" s="12">
        <f>F6</f>
        <v>55971092</v>
      </c>
      <c r="F5" s="12">
        <f t="shared" ref="F5:F16" si="0">E5*D5</f>
        <v>55971092</v>
      </c>
      <c r="G5" s="12">
        <f>H6</f>
        <v>21533004</v>
      </c>
      <c r="H5" s="12">
        <f t="shared" ref="H5:H16" si="1">G5*D5</f>
        <v>21533004</v>
      </c>
      <c r="I5" s="12">
        <f>J6</f>
        <v>284800</v>
      </c>
      <c r="J5" s="12">
        <f t="shared" ref="J5:J16" si="2">I5*D5</f>
        <v>284800</v>
      </c>
      <c r="K5" s="12">
        <f t="shared" ref="K5:K16" si="3">E5+G5+I5</f>
        <v>77788896</v>
      </c>
      <c r="L5" s="12">
        <f t="shared" ref="L5:L16" si="4">F5+H5+J5</f>
        <v>77788896</v>
      </c>
      <c r="M5" s="10" t="s">
        <v>74</v>
      </c>
      <c r="N5" s="1" t="s">
        <v>70</v>
      </c>
      <c r="O5" s="1" t="s">
        <v>74</v>
      </c>
      <c r="P5" s="1" t="s">
        <v>74</v>
      </c>
      <c r="Q5" s="1" t="s">
        <v>74</v>
      </c>
      <c r="R5">
        <v>1</v>
      </c>
      <c r="S5" s="1" t="s">
        <v>74</v>
      </c>
      <c r="T5" s="8"/>
    </row>
    <row r="6" spans="1:20" ht="30" customHeight="1" x14ac:dyDescent="0.3">
      <c r="A6" s="10" t="s">
        <v>235</v>
      </c>
      <c r="B6" s="10" t="s">
        <v>74</v>
      </c>
      <c r="C6" s="10" t="s">
        <v>74</v>
      </c>
      <c r="D6" s="11">
        <v>1</v>
      </c>
      <c r="E6" s="12">
        <f>F7+F8+F9+F10+F11</f>
        <v>55971092</v>
      </c>
      <c r="F6" s="12">
        <f t="shared" si="0"/>
        <v>55971092</v>
      </c>
      <c r="G6" s="12">
        <f>H7+H8+H9+H10+H11</f>
        <v>21533004</v>
      </c>
      <c r="H6" s="12">
        <f t="shared" si="1"/>
        <v>21533004</v>
      </c>
      <c r="I6" s="12">
        <f>J7+J8+J9+J10+J11</f>
        <v>284800</v>
      </c>
      <c r="J6" s="12">
        <f t="shared" si="2"/>
        <v>284800</v>
      </c>
      <c r="K6" s="12">
        <f t="shared" si="3"/>
        <v>77788896</v>
      </c>
      <c r="L6" s="12">
        <f t="shared" si="4"/>
        <v>77788896</v>
      </c>
      <c r="M6" s="10" t="s">
        <v>74</v>
      </c>
      <c r="N6" s="1" t="s">
        <v>607</v>
      </c>
      <c r="O6" s="1" t="s">
        <v>74</v>
      </c>
      <c r="P6" s="1" t="s">
        <v>70</v>
      </c>
      <c r="Q6" s="1" t="s">
        <v>74</v>
      </c>
      <c r="R6">
        <v>2</v>
      </c>
      <c r="S6" s="1" t="s">
        <v>74</v>
      </c>
      <c r="T6" s="8"/>
    </row>
    <row r="7" spans="1:20" ht="30" customHeight="1" x14ac:dyDescent="0.3">
      <c r="A7" s="10" t="s">
        <v>269</v>
      </c>
      <c r="B7" s="10" t="s">
        <v>74</v>
      </c>
      <c r="C7" s="10" t="s">
        <v>74</v>
      </c>
      <c r="D7" s="11">
        <v>1</v>
      </c>
      <c r="E7" s="12">
        <f>공종별내역서!F26</f>
        <v>37154</v>
      </c>
      <c r="F7" s="12">
        <f t="shared" si="0"/>
        <v>37154</v>
      </c>
      <c r="G7" s="12">
        <f>공종별내역서!H26</f>
        <v>2466626</v>
      </c>
      <c r="H7" s="12">
        <f t="shared" si="1"/>
        <v>2466626</v>
      </c>
      <c r="I7" s="12">
        <f>공종별내역서!J26</f>
        <v>0</v>
      </c>
      <c r="J7" s="12">
        <f t="shared" si="2"/>
        <v>0</v>
      </c>
      <c r="K7" s="12">
        <f t="shared" si="3"/>
        <v>2503780</v>
      </c>
      <c r="L7" s="12">
        <f t="shared" si="4"/>
        <v>2503780</v>
      </c>
      <c r="M7" s="10" t="s">
        <v>74</v>
      </c>
      <c r="N7" s="1" t="s">
        <v>613</v>
      </c>
      <c r="O7" s="1" t="s">
        <v>74</v>
      </c>
      <c r="P7" s="1" t="s">
        <v>607</v>
      </c>
      <c r="Q7" s="1" t="s">
        <v>74</v>
      </c>
      <c r="R7">
        <v>3</v>
      </c>
      <c r="S7" s="1" t="s">
        <v>74</v>
      </c>
      <c r="T7" s="8"/>
    </row>
    <row r="8" spans="1:20" ht="30" customHeight="1" x14ac:dyDescent="0.3">
      <c r="A8" s="10" t="s">
        <v>286</v>
      </c>
      <c r="B8" s="10" t="s">
        <v>74</v>
      </c>
      <c r="C8" s="10" t="s">
        <v>74</v>
      </c>
      <c r="D8" s="11">
        <v>1</v>
      </c>
      <c r="E8" s="12">
        <f>공종별내역서!F49</f>
        <v>42664968</v>
      </c>
      <c r="F8" s="12">
        <f t="shared" si="0"/>
        <v>42664968</v>
      </c>
      <c r="G8" s="12">
        <f>공종별내역서!H49</f>
        <v>14899779</v>
      </c>
      <c r="H8" s="12">
        <f t="shared" si="1"/>
        <v>14899779</v>
      </c>
      <c r="I8" s="12">
        <f>공종별내역서!J49</f>
        <v>276135</v>
      </c>
      <c r="J8" s="12">
        <f t="shared" si="2"/>
        <v>276135</v>
      </c>
      <c r="K8" s="12">
        <f t="shared" si="3"/>
        <v>57840882</v>
      </c>
      <c r="L8" s="12">
        <f t="shared" si="4"/>
        <v>57840882</v>
      </c>
      <c r="M8" s="10" t="s">
        <v>74</v>
      </c>
      <c r="N8" s="1" t="s">
        <v>611</v>
      </c>
      <c r="O8" s="1" t="s">
        <v>74</v>
      </c>
      <c r="P8" s="1" t="s">
        <v>607</v>
      </c>
      <c r="Q8" s="1" t="s">
        <v>74</v>
      </c>
      <c r="R8">
        <v>3</v>
      </c>
      <c r="S8" s="1" t="s">
        <v>74</v>
      </c>
      <c r="T8" s="8"/>
    </row>
    <row r="9" spans="1:20" ht="30" customHeight="1" x14ac:dyDescent="0.3">
      <c r="A9" s="10" t="s">
        <v>284</v>
      </c>
      <c r="B9" s="10" t="s">
        <v>74</v>
      </c>
      <c r="C9" s="10" t="s">
        <v>74</v>
      </c>
      <c r="D9" s="11">
        <v>1</v>
      </c>
      <c r="E9" s="12">
        <f>공종별내역서!F72</f>
        <v>9268970</v>
      </c>
      <c r="F9" s="12">
        <f t="shared" si="0"/>
        <v>9268970</v>
      </c>
      <c r="G9" s="12">
        <f>공종별내역서!H72</f>
        <v>3560506</v>
      </c>
      <c r="H9" s="12">
        <f t="shared" si="1"/>
        <v>3560506</v>
      </c>
      <c r="I9" s="12">
        <f>공종별내역서!J72</f>
        <v>2851</v>
      </c>
      <c r="J9" s="12">
        <f t="shared" si="2"/>
        <v>2851</v>
      </c>
      <c r="K9" s="12">
        <f t="shared" si="3"/>
        <v>12832327</v>
      </c>
      <c r="L9" s="12">
        <f t="shared" si="4"/>
        <v>12832327</v>
      </c>
      <c r="M9" s="10" t="s">
        <v>74</v>
      </c>
      <c r="N9" s="1" t="s">
        <v>616</v>
      </c>
      <c r="O9" s="1" t="s">
        <v>74</v>
      </c>
      <c r="P9" s="1" t="s">
        <v>607</v>
      </c>
      <c r="Q9" s="1" t="s">
        <v>74</v>
      </c>
      <c r="R9">
        <v>3</v>
      </c>
      <c r="S9" s="1" t="s">
        <v>74</v>
      </c>
      <c r="T9" s="8"/>
    </row>
    <row r="10" spans="1:20" ht="30" customHeight="1" x14ac:dyDescent="0.3">
      <c r="A10" s="10" t="s">
        <v>265</v>
      </c>
      <c r="B10" s="10" t="s">
        <v>74</v>
      </c>
      <c r="C10" s="10" t="s">
        <v>74</v>
      </c>
      <c r="D10" s="11">
        <v>1</v>
      </c>
      <c r="E10" s="12">
        <f>공종별내역서!F95</f>
        <v>4000000</v>
      </c>
      <c r="F10" s="12">
        <f t="shared" si="0"/>
        <v>4000000</v>
      </c>
      <c r="G10" s="12">
        <f>공종별내역서!H95</f>
        <v>0</v>
      </c>
      <c r="H10" s="12">
        <f t="shared" si="1"/>
        <v>0</v>
      </c>
      <c r="I10" s="12">
        <f>공종별내역서!J95</f>
        <v>0</v>
      </c>
      <c r="J10" s="12">
        <f t="shared" si="2"/>
        <v>0</v>
      </c>
      <c r="K10" s="12">
        <f t="shared" si="3"/>
        <v>4000000</v>
      </c>
      <c r="L10" s="12">
        <f t="shared" si="4"/>
        <v>4000000</v>
      </c>
      <c r="M10" s="10" t="s">
        <v>74</v>
      </c>
      <c r="N10" s="1" t="s">
        <v>659</v>
      </c>
      <c r="O10" s="1" t="s">
        <v>74</v>
      </c>
      <c r="P10" s="1" t="s">
        <v>607</v>
      </c>
      <c r="Q10" s="1" t="s">
        <v>74</v>
      </c>
      <c r="R10">
        <v>3</v>
      </c>
      <c r="S10" s="1" t="s">
        <v>74</v>
      </c>
      <c r="T10" s="8"/>
    </row>
    <row r="11" spans="1:20" ht="30" customHeight="1" x14ac:dyDescent="0.3">
      <c r="A11" s="10" t="s">
        <v>266</v>
      </c>
      <c r="B11" s="10" t="s">
        <v>74</v>
      </c>
      <c r="C11" s="10" t="s">
        <v>74</v>
      </c>
      <c r="D11" s="11">
        <v>1</v>
      </c>
      <c r="E11" s="12">
        <f>공종별내역서!F118</f>
        <v>0</v>
      </c>
      <c r="F11" s="12">
        <f t="shared" si="0"/>
        <v>0</v>
      </c>
      <c r="G11" s="12">
        <f>공종별내역서!H118</f>
        <v>606093</v>
      </c>
      <c r="H11" s="12">
        <f t="shared" si="1"/>
        <v>606093</v>
      </c>
      <c r="I11" s="12">
        <f>공종별내역서!J118</f>
        <v>5814</v>
      </c>
      <c r="J11" s="12">
        <f t="shared" si="2"/>
        <v>5814</v>
      </c>
      <c r="K11" s="12">
        <f t="shared" si="3"/>
        <v>611907</v>
      </c>
      <c r="L11" s="12">
        <f t="shared" si="4"/>
        <v>611907</v>
      </c>
      <c r="M11" s="10" t="s">
        <v>74</v>
      </c>
      <c r="N11" s="1" t="s">
        <v>661</v>
      </c>
      <c r="O11" s="1" t="s">
        <v>74</v>
      </c>
      <c r="P11" s="1" t="s">
        <v>607</v>
      </c>
      <c r="Q11" s="1" t="s">
        <v>74</v>
      </c>
      <c r="R11">
        <v>3</v>
      </c>
      <c r="S11" s="1" t="s">
        <v>74</v>
      </c>
      <c r="T11" s="8"/>
    </row>
    <row r="12" spans="1:20" ht="30" customHeight="1" x14ac:dyDescent="0.3">
      <c r="A12" s="10" t="s">
        <v>246</v>
      </c>
      <c r="B12" s="10" t="s">
        <v>74</v>
      </c>
      <c r="C12" s="10" t="s">
        <v>74</v>
      </c>
      <c r="D12" s="11">
        <v>1</v>
      </c>
      <c r="E12" s="12">
        <f>공종별내역서!F141</f>
        <v>-24375</v>
      </c>
      <c r="F12" s="12">
        <f t="shared" si="0"/>
        <v>-24375</v>
      </c>
      <c r="G12" s="12">
        <f>공종별내역서!H141</f>
        <v>0</v>
      </c>
      <c r="H12" s="12">
        <f t="shared" si="1"/>
        <v>0</v>
      </c>
      <c r="I12" s="12">
        <f>공종별내역서!J141</f>
        <v>0</v>
      </c>
      <c r="J12" s="12">
        <f t="shared" si="2"/>
        <v>0</v>
      </c>
      <c r="K12" s="12">
        <f t="shared" si="3"/>
        <v>-24375</v>
      </c>
      <c r="L12" s="12">
        <f t="shared" si="4"/>
        <v>-24375</v>
      </c>
      <c r="M12" s="10" t="s">
        <v>74</v>
      </c>
      <c r="N12" s="1" t="s">
        <v>654</v>
      </c>
      <c r="O12" s="1" t="s">
        <v>74</v>
      </c>
      <c r="P12" s="1" t="s">
        <v>74</v>
      </c>
      <c r="Q12" s="1" t="s">
        <v>95</v>
      </c>
      <c r="R12">
        <v>2</v>
      </c>
      <c r="S12" s="1" t="s">
        <v>74</v>
      </c>
      <c r="T12" s="8">
        <f>L12*1</f>
        <v>-24375</v>
      </c>
    </row>
    <row r="13" spans="1:20" ht="30" customHeight="1" x14ac:dyDescent="0.3">
      <c r="A13" s="10" t="s">
        <v>522</v>
      </c>
      <c r="B13" s="10" t="s">
        <v>74</v>
      </c>
      <c r="C13" s="10" t="s">
        <v>74</v>
      </c>
      <c r="D13" s="11">
        <v>1</v>
      </c>
      <c r="E13" s="12">
        <f>공종별내역서!F164</f>
        <v>0</v>
      </c>
      <c r="F13" s="12">
        <f t="shared" si="0"/>
        <v>0</v>
      </c>
      <c r="G13" s="12">
        <f>공종별내역서!H164</f>
        <v>0</v>
      </c>
      <c r="H13" s="12">
        <f t="shared" si="1"/>
        <v>0</v>
      </c>
      <c r="I13" s="12">
        <f>공종별내역서!J164</f>
        <v>286352</v>
      </c>
      <c r="J13" s="12">
        <f t="shared" si="2"/>
        <v>286352</v>
      </c>
      <c r="K13" s="12">
        <f t="shared" si="3"/>
        <v>286352</v>
      </c>
      <c r="L13" s="12">
        <f t="shared" si="4"/>
        <v>286352</v>
      </c>
      <c r="M13" s="10" t="s">
        <v>74</v>
      </c>
      <c r="N13" s="1" t="s">
        <v>663</v>
      </c>
      <c r="O13" s="1" t="s">
        <v>74</v>
      </c>
      <c r="P13" s="1" t="s">
        <v>74</v>
      </c>
      <c r="Q13" s="1" t="s">
        <v>85</v>
      </c>
      <c r="R13">
        <v>2</v>
      </c>
      <c r="S13" s="1" t="s">
        <v>74</v>
      </c>
      <c r="T13" s="8">
        <f>L13*1</f>
        <v>286352</v>
      </c>
    </row>
    <row r="14" spans="1:20" ht="30" customHeight="1" x14ac:dyDescent="0.3">
      <c r="A14" s="10" t="s">
        <v>519</v>
      </c>
      <c r="B14" s="10" t="s">
        <v>74</v>
      </c>
      <c r="C14" s="10" t="s">
        <v>74</v>
      </c>
      <c r="D14" s="11">
        <v>1</v>
      </c>
      <c r="E14" s="12">
        <f>F15+F16</f>
        <v>74334000</v>
      </c>
      <c r="F14" s="12">
        <f t="shared" si="0"/>
        <v>74334000</v>
      </c>
      <c r="G14" s="12">
        <f>H15+H16</f>
        <v>0</v>
      </c>
      <c r="H14" s="12">
        <f t="shared" si="1"/>
        <v>0</v>
      </c>
      <c r="I14" s="12">
        <f>J15+J16</f>
        <v>0</v>
      </c>
      <c r="J14" s="12">
        <f t="shared" si="2"/>
        <v>0</v>
      </c>
      <c r="K14" s="12">
        <f t="shared" si="3"/>
        <v>74334000</v>
      </c>
      <c r="L14" s="12">
        <f t="shared" si="4"/>
        <v>74334000</v>
      </c>
      <c r="M14" s="10" t="s">
        <v>74</v>
      </c>
      <c r="N14" s="1" t="s">
        <v>666</v>
      </c>
      <c r="O14" s="1" t="s">
        <v>74</v>
      </c>
      <c r="P14" s="1" t="s">
        <v>74</v>
      </c>
      <c r="Q14" s="1" t="s">
        <v>99</v>
      </c>
      <c r="R14">
        <v>2</v>
      </c>
      <c r="S14" s="1" t="s">
        <v>74</v>
      </c>
      <c r="T14" s="8">
        <f>L14*1</f>
        <v>74334000</v>
      </c>
    </row>
    <row r="15" spans="1:20" ht="30" customHeight="1" x14ac:dyDescent="0.3">
      <c r="A15" s="10" t="s">
        <v>518</v>
      </c>
      <c r="B15" s="10" t="s">
        <v>74</v>
      </c>
      <c r="C15" s="10" t="s">
        <v>74</v>
      </c>
      <c r="D15" s="11">
        <v>1</v>
      </c>
      <c r="E15" s="12">
        <f>공종별내역서!F187</f>
        <v>19028049</v>
      </c>
      <c r="F15" s="12">
        <f t="shared" si="0"/>
        <v>19028049</v>
      </c>
      <c r="G15" s="12">
        <f>공종별내역서!H187</f>
        <v>0</v>
      </c>
      <c r="H15" s="12">
        <f t="shared" si="1"/>
        <v>0</v>
      </c>
      <c r="I15" s="12">
        <f>공종별내역서!J187</f>
        <v>0</v>
      </c>
      <c r="J15" s="12">
        <f t="shared" si="2"/>
        <v>0</v>
      </c>
      <c r="K15" s="12">
        <f t="shared" si="3"/>
        <v>19028049</v>
      </c>
      <c r="L15" s="12">
        <f t="shared" si="4"/>
        <v>19028049</v>
      </c>
      <c r="M15" s="10" t="s">
        <v>74</v>
      </c>
      <c r="N15" s="1" t="s">
        <v>670</v>
      </c>
      <c r="O15" s="1" t="s">
        <v>74</v>
      </c>
      <c r="P15" s="1" t="s">
        <v>666</v>
      </c>
      <c r="Q15" s="1" t="s">
        <v>74</v>
      </c>
      <c r="R15">
        <v>3</v>
      </c>
      <c r="S15" s="1" t="s">
        <v>74</v>
      </c>
      <c r="T15" s="8"/>
    </row>
    <row r="16" spans="1:20" ht="30" customHeight="1" x14ac:dyDescent="0.3">
      <c r="A16" s="10" t="s">
        <v>529</v>
      </c>
      <c r="B16" s="10" t="s">
        <v>74</v>
      </c>
      <c r="C16" s="10" t="s">
        <v>74</v>
      </c>
      <c r="D16" s="11">
        <v>1</v>
      </c>
      <c r="E16" s="12">
        <f>공종별내역서!F233</f>
        <v>55305951</v>
      </c>
      <c r="F16" s="12">
        <f t="shared" si="0"/>
        <v>55305951</v>
      </c>
      <c r="G16" s="12">
        <f>공종별내역서!H233</f>
        <v>0</v>
      </c>
      <c r="H16" s="12">
        <f t="shared" si="1"/>
        <v>0</v>
      </c>
      <c r="I16" s="12">
        <f>공종별내역서!J233</f>
        <v>0</v>
      </c>
      <c r="J16" s="12">
        <f t="shared" si="2"/>
        <v>0</v>
      </c>
      <c r="K16" s="12">
        <f t="shared" si="3"/>
        <v>55305951</v>
      </c>
      <c r="L16" s="12">
        <f t="shared" si="4"/>
        <v>55305951</v>
      </c>
      <c r="M16" s="10" t="s">
        <v>74</v>
      </c>
      <c r="N16" s="1" t="s">
        <v>656</v>
      </c>
      <c r="O16" s="1" t="s">
        <v>74</v>
      </c>
      <c r="P16" s="1" t="s">
        <v>666</v>
      </c>
      <c r="Q16" s="1" t="s">
        <v>74</v>
      </c>
      <c r="R16">
        <v>3</v>
      </c>
      <c r="S16" s="1" t="s">
        <v>74</v>
      </c>
      <c r="T16" s="8"/>
    </row>
    <row r="17" spans="1:20" ht="30" customHeight="1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T17" s="8"/>
    </row>
    <row r="18" spans="1:20" ht="30" customHeight="1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T18" s="8"/>
    </row>
    <row r="19" spans="1:20" ht="30" customHeight="1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T19" s="8"/>
    </row>
    <row r="20" spans="1:20" ht="30" customHeight="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T20" s="8"/>
    </row>
    <row r="21" spans="1:20" ht="30" customHeight="1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T21" s="8"/>
    </row>
    <row r="22" spans="1:20" ht="30" customHeight="1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T22" s="8"/>
    </row>
    <row r="23" spans="1:20" ht="30" customHeight="1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T23" s="8"/>
    </row>
    <row r="24" spans="1:20" ht="30" customHeigh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T24" s="8"/>
    </row>
    <row r="25" spans="1:20" ht="30" customHeight="1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T25" s="8"/>
    </row>
    <row r="26" spans="1:20" ht="30" customHeight="1" x14ac:dyDescent="0.3">
      <c r="A26" s="10" t="s">
        <v>262</v>
      </c>
      <c r="B26" s="11"/>
      <c r="C26" s="11"/>
      <c r="D26" s="11"/>
      <c r="E26" s="11"/>
      <c r="F26" s="12">
        <f>F5</f>
        <v>55971092</v>
      </c>
      <c r="G26" s="11"/>
      <c r="H26" s="12">
        <f>H5</f>
        <v>21533004</v>
      </c>
      <c r="I26" s="11"/>
      <c r="J26" s="12">
        <f>J5</f>
        <v>284800</v>
      </c>
      <c r="K26" s="11"/>
      <c r="L26" s="12">
        <f>L5</f>
        <v>77788896</v>
      </c>
      <c r="M26" s="11"/>
      <c r="T26" s="8"/>
    </row>
  </sheetData>
  <mergeCells count="16">
    <mergeCell ref="G3:H3"/>
    <mergeCell ref="A3:A4"/>
    <mergeCell ref="B3:B4"/>
    <mergeCell ref="C3:C4"/>
    <mergeCell ref="D3:D4"/>
    <mergeCell ref="E3:F3"/>
    <mergeCell ref="Q3:Q4"/>
    <mergeCell ref="R3:R4"/>
    <mergeCell ref="S3:S4"/>
    <mergeCell ref="T3:T4"/>
    <mergeCell ref="I3:J3"/>
    <mergeCell ref="K3:L3"/>
    <mergeCell ref="M3:M4"/>
    <mergeCell ref="N3:N4"/>
    <mergeCell ref="O3:O4"/>
    <mergeCell ref="P3:P4"/>
  </mergeCells>
  <phoneticPr fontId="4" type="noConversion"/>
  <pageMargins left="0.78736108541488647" right="0" top="0.39361110329627991" bottom="0.39361110329627991" header="0" footer="0"/>
  <pageSetup paperSize="9" scale="65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공종별내역서">
    <pageSetUpPr fitToPage="1"/>
  </sheetPr>
  <dimension ref="A1:AV237"/>
  <sheetViews>
    <sheetView topLeftCell="A203" zoomScale="70" zoomScaleNormal="70" workbookViewId="0">
      <selection activeCell="F211" sqref="F211"/>
    </sheetView>
  </sheetViews>
  <sheetFormatPr defaultColWidth="9" defaultRowHeight="16.5" x14ac:dyDescent="0.3"/>
  <cols>
    <col min="1" max="2" width="30.625" style="56" customWidth="1"/>
    <col min="3" max="3" width="4.625" style="56" customWidth="1"/>
    <col min="4" max="4" width="8.625" style="56" customWidth="1"/>
    <col min="5" max="12" width="13.625" style="56" customWidth="1"/>
    <col min="13" max="13" width="12.625" style="56" customWidth="1"/>
    <col min="14" max="43" width="2.625" style="56" hidden="1" customWidth="1"/>
    <col min="44" max="44" width="10.625" style="56" hidden="1" customWidth="1"/>
    <col min="45" max="46" width="1.625" style="56" hidden="1" customWidth="1"/>
    <col min="47" max="47" width="24.625" style="56" hidden="1" customWidth="1"/>
    <col min="48" max="48" width="10.625" style="56" hidden="1" customWidth="1"/>
    <col min="49" max="49" width="9" style="56"/>
    <col min="50" max="50" width="10.5" style="56" bestFit="1" customWidth="1"/>
    <col min="51" max="16384" width="9" style="56"/>
  </cols>
  <sheetData>
    <row r="1" spans="1:48" ht="30" customHeight="1" x14ac:dyDescent="0.3">
      <c r="A1" s="53" t="s">
        <v>322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</row>
    <row r="2" spans="1:48" ht="30" customHeight="1" x14ac:dyDescent="0.3">
      <c r="A2" s="78" t="s">
        <v>229</v>
      </c>
      <c r="B2" s="78" t="s">
        <v>228</v>
      </c>
      <c r="C2" s="78" t="s">
        <v>66</v>
      </c>
      <c r="D2" s="78" t="s">
        <v>64</v>
      </c>
      <c r="E2" s="78" t="s">
        <v>583</v>
      </c>
      <c r="F2" s="78"/>
      <c r="G2" s="78" t="s">
        <v>587</v>
      </c>
      <c r="H2" s="78"/>
      <c r="I2" s="78" t="s">
        <v>232</v>
      </c>
      <c r="J2" s="78"/>
      <c r="K2" s="78" t="s">
        <v>231</v>
      </c>
      <c r="L2" s="78"/>
      <c r="M2" s="78" t="s">
        <v>600</v>
      </c>
      <c r="N2" s="77" t="s">
        <v>593</v>
      </c>
      <c r="O2" s="77" t="s">
        <v>76</v>
      </c>
      <c r="P2" s="77" t="s">
        <v>68</v>
      </c>
      <c r="Q2" s="77" t="s">
        <v>588</v>
      </c>
      <c r="R2" s="77" t="s">
        <v>77</v>
      </c>
      <c r="S2" s="77" t="s">
        <v>78</v>
      </c>
      <c r="T2" s="77" t="s">
        <v>67</v>
      </c>
      <c r="U2" s="77" t="s">
        <v>597</v>
      </c>
      <c r="V2" s="77" t="s">
        <v>590</v>
      </c>
      <c r="W2" s="77" t="s">
        <v>75</v>
      </c>
      <c r="X2" s="77" t="s">
        <v>602</v>
      </c>
      <c r="Y2" s="77" t="s">
        <v>591</v>
      </c>
      <c r="Z2" s="77" t="s">
        <v>601</v>
      </c>
      <c r="AA2" s="77" t="s">
        <v>592</v>
      </c>
      <c r="AB2" s="77" t="s">
        <v>603</v>
      </c>
      <c r="AC2" s="77" t="s">
        <v>604</v>
      </c>
      <c r="AD2" s="77" t="s">
        <v>595</v>
      </c>
      <c r="AE2" s="77" t="s">
        <v>594</v>
      </c>
      <c r="AF2" s="77" t="s">
        <v>605</v>
      </c>
      <c r="AG2" s="77" t="s">
        <v>606</v>
      </c>
      <c r="AH2" s="77" t="s">
        <v>589</v>
      </c>
      <c r="AI2" s="77" t="s">
        <v>608</v>
      </c>
      <c r="AJ2" s="77" t="s">
        <v>634</v>
      </c>
      <c r="AK2" s="77" t="s">
        <v>637</v>
      </c>
      <c r="AL2" s="77" t="s">
        <v>621</v>
      </c>
      <c r="AM2" s="77" t="s">
        <v>610</v>
      </c>
      <c r="AN2" s="77" t="s">
        <v>617</v>
      </c>
      <c r="AO2" s="77" t="s">
        <v>632</v>
      </c>
      <c r="AP2" s="77" t="s">
        <v>635</v>
      </c>
      <c r="AQ2" s="77" t="s">
        <v>638</v>
      </c>
      <c r="AR2" s="77" t="s">
        <v>612</v>
      </c>
      <c r="AS2" s="77" t="s">
        <v>598</v>
      </c>
      <c r="AT2" s="77" t="s">
        <v>599</v>
      </c>
      <c r="AU2" s="77" t="s">
        <v>636</v>
      </c>
      <c r="AV2" s="77" t="s">
        <v>631</v>
      </c>
    </row>
    <row r="3" spans="1:48" ht="30" customHeight="1" x14ac:dyDescent="0.3">
      <c r="A3" s="78"/>
      <c r="B3" s="78"/>
      <c r="C3" s="78"/>
      <c r="D3" s="78"/>
      <c r="E3" s="57" t="s">
        <v>584</v>
      </c>
      <c r="F3" s="57" t="s">
        <v>586</v>
      </c>
      <c r="G3" s="57" t="s">
        <v>584</v>
      </c>
      <c r="H3" s="57" t="s">
        <v>586</v>
      </c>
      <c r="I3" s="57" t="s">
        <v>584</v>
      </c>
      <c r="J3" s="57" t="s">
        <v>586</v>
      </c>
      <c r="K3" s="57" t="s">
        <v>584</v>
      </c>
      <c r="L3" s="57" t="s">
        <v>586</v>
      </c>
      <c r="M3" s="78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</row>
    <row r="4" spans="1:48" ht="30" customHeight="1" x14ac:dyDescent="0.3">
      <c r="A4" s="58" t="s">
        <v>269</v>
      </c>
      <c r="B4" s="58" t="s">
        <v>74</v>
      </c>
      <c r="C4" s="45"/>
      <c r="D4" s="45"/>
      <c r="E4" s="59"/>
      <c r="F4" s="59"/>
      <c r="G4" s="59"/>
      <c r="H4" s="59"/>
      <c r="I4" s="59"/>
      <c r="J4" s="59"/>
      <c r="K4" s="59"/>
      <c r="L4" s="59"/>
      <c r="M4" s="45"/>
      <c r="Q4" s="60" t="s">
        <v>613</v>
      </c>
    </row>
    <row r="5" spans="1:48" ht="30" customHeight="1" x14ac:dyDescent="0.3">
      <c r="A5" s="58" t="s">
        <v>328</v>
      </c>
      <c r="B5" s="58" t="s">
        <v>234</v>
      </c>
      <c r="C5" s="58" t="s">
        <v>61</v>
      </c>
      <c r="D5" s="45">
        <v>2</v>
      </c>
      <c r="E5" s="59">
        <f>TRUNC(일위대가목록!E4,0)</f>
        <v>18577</v>
      </c>
      <c r="F5" s="59">
        <f>TRUNC(E5*D5,0)</f>
        <v>37154</v>
      </c>
      <c r="G5" s="59">
        <f>TRUNC(일위대가목록!F4,0)</f>
        <v>93294</v>
      </c>
      <c r="H5" s="59">
        <f>TRUNC(G5*D5,0)</f>
        <v>186588</v>
      </c>
      <c r="I5" s="59">
        <f>TRUNC(일위대가목록!G4,0)</f>
        <v>0</v>
      </c>
      <c r="J5" s="59">
        <f>TRUNC(I5*D5,0)</f>
        <v>0</v>
      </c>
      <c r="K5" s="59">
        <f>TRUNC(E5+G5+I5,0)</f>
        <v>111871</v>
      </c>
      <c r="L5" s="59">
        <f>TRUNC(F5+H5+J5,0)</f>
        <v>223742</v>
      </c>
      <c r="M5" s="58" t="s">
        <v>74</v>
      </c>
      <c r="N5" s="60" t="s">
        <v>464</v>
      </c>
      <c r="O5" s="60" t="s">
        <v>74</v>
      </c>
      <c r="P5" s="60" t="s">
        <v>74</v>
      </c>
      <c r="Q5" s="60" t="s">
        <v>613</v>
      </c>
      <c r="R5" s="60" t="s">
        <v>69</v>
      </c>
      <c r="S5" s="60" t="s">
        <v>71</v>
      </c>
      <c r="T5" s="60" t="s">
        <v>71</v>
      </c>
      <c r="AR5" s="60" t="s">
        <v>74</v>
      </c>
      <c r="AS5" s="60" t="s">
        <v>74</v>
      </c>
      <c r="AU5" s="60" t="s">
        <v>454</v>
      </c>
      <c r="AV5" s="56">
        <v>4</v>
      </c>
    </row>
    <row r="6" spans="1:48" ht="30" customHeight="1" x14ac:dyDescent="0.3">
      <c r="A6" s="58" t="s">
        <v>237</v>
      </c>
      <c r="B6" s="58" t="s">
        <v>236</v>
      </c>
      <c r="C6" s="58" t="s">
        <v>62</v>
      </c>
      <c r="D6" s="45">
        <v>551</v>
      </c>
      <c r="E6" s="59">
        <f>TRUNC(일위대가목록!E5,0)</f>
        <v>0</v>
      </c>
      <c r="F6" s="59">
        <f>TRUNC(E6*D6,0)</f>
        <v>0</v>
      </c>
      <c r="G6" s="59">
        <f>TRUNC(일위대가목록!F5,0)</f>
        <v>4138</v>
      </c>
      <c r="H6" s="59">
        <f>TRUNC(G6*D6,0)</f>
        <v>2280038</v>
      </c>
      <c r="I6" s="59">
        <f>TRUNC(일위대가목록!G5,0)</f>
        <v>0</v>
      </c>
      <c r="J6" s="59">
        <f>TRUNC(I6*D6,0)</f>
        <v>0</v>
      </c>
      <c r="K6" s="59">
        <f>TRUNC(E6+G6+I6,0)</f>
        <v>4138</v>
      </c>
      <c r="L6" s="59">
        <f>TRUNC(F6+H6+J6,0)</f>
        <v>2280038</v>
      </c>
      <c r="M6" s="58" t="s">
        <v>74</v>
      </c>
      <c r="N6" s="60" t="s">
        <v>458</v>
      </c>
      <c r="O6" s="60" t="s">
        <v>74</v>
      </c>
      <c r="P6" s="60" t="s">
        <v>74</v>
      </c>
      <c r="Q6" s="60" t="s">
        <v>613</v>
      </c>
      <c r="R6" s="60" t="s">
        <v>69</v>
      </c>
      <c r="S6" s="60" t="s">
        <v>71</v>
      </c>
      <c r="T6" s="60" t="s">
        <v>71</v>
      </c>
      <c r="AR6" s="60" t="s">
        <v>74</v>
      </c>
      <c r="AS6" s="60" t="s">
        <v>74</v>
      </c>
      <c r="AU6" s="60" t="s">
        <v>444</v>
      </c>
      <c r="AV6" s="56">
        <v>5</v>
      </c>
    </row>
    <row r="7" spans="1:48" ht="30" customHeight="1" x14ac:dyDescent="0.3">
      <c r="A7" s="45"/>
      <c r="B7" s="45"/>
      <c r="C7" s="45"/>
      <c r="D7" s="45"/>
      <c r="E7" s="59"/>
      <c r="F7" s="59"/>
      <c r="G7" s="59"/>
      <c r="H7" s="59"/>
      <c r="I7" s="59"/>
      <c r="J7" s="59"/>
      <c r="K7" s="59"/>
      <c r="L7" s="59"/>
      <c r="M7" s="45"/>
    </row>
    <row r="8" spans="1:48" ht="30" customHeight="1" x14ac:dyDescent="0.3">
      <c r="A8" s="45"/>
      <c r="B8" s="45"/>
      <c r="C8" s="45"/>
      <c r="D8" s="45"/>
      <c r="E8" s="59"/>
      <c r="F8" s="59"/>
      <c r="G8" s="59"/>
      <c r="H8" s="59"/>
      <c r="I8" s="59"/>
      <c r="J8" s="59"/>
      <c r="K8" s="59"/>
      <c r="L8" s="59"/>
      <c r="M8" s="45"/>
    </row>
    <row r="9" spans="1:48" ht="30" customHeight="1" x14ac:dyDescent="0.3">
      <c r="A9" s="45"/>
      <c r="B9" s="45"/>
      <c r="C9" s="45"/>
      <c r="D9" s="45"/>
      <c r="E9" s="59"/>
      <c r="F9" s="59"/>
      <c r="G9" s="59"/>
      <c r="H9" s="59"/>
      <c r="I9" s="59"/>
      <c r="J9" s="59"/>
      <c r="K9" s="59"/>
      <c r="L9" s="59"/>
      <c r="M9" s="45"/>
    </row>
    <row r="10" spans="1:48" ht="30" customHeight="1" x14ac:dyDescent="0.3">
      <c r="A10" s="45"/>
      <c r="B10" s="45"/>
      <c r="C10" s="45"/>
      <c r="D10" s="45"/>
      <c r="E10" s="59"/>
      <c r="F10" s="59"/>
      <c r="G10" s="59"/>
      <c r="H10" s="59"/>
      <c r="I10" s="59"/>
      <c r="J10" s="59"/>
      <c r="K10" s="59"/>
      <c r="L10" s="59"/>
      <c r="M10" s="45"/>
    </row>
    <row r="11" spans="1:48" ht="30" customHeight="1" x14ac:dyDescent="0.3">
      <c r="A11" s="45"/>
      <c r="B11" s="45"/>
      <c r="C11" s="45"/>
      <c r="D11" s="45"/>
      <c r="E11" s="59"/>
      <c r="F11" s="59"/>
      <c r="G11" s="59"/>
      <c r="H11" s="59"/>
      <c r="I11" s="59"/>
      <c r="J11" s="59"/>
      <c r="K11" s="59"/>
      <c r="L11" s="59"/>
      <c r="M11" s="45"/>
    </row>
    <row r="12" spans="1:48" ht="30" customHeight="1" x14ac:dyDescent="0.3">
      <c r="A12" s="45"/>
      <c r="B12" s="45"/>
      <c r="C12" s="45"/>
      <c r="D12" s="45"/>
      <c r="E12" s="59"/>
      <c r="F12" s="59"/>
      <c r="G12" s="59"/>
      <c r="H12" s="59"/>
      <c r="I12" s="59"/>
      <c r="J12" s="59"/>
      <c r="K12" s="59"/>
      <c r="L12" s="59"/>
      <c r="M12" s="45"/>
    </row>
    <row r="13" spans="1:48" ht="30" customHeight="1" x14ac:dyDescent="0.3">
      <c r="A13" s="45"/>
      <c r="B13" s="45"/>
      <c r="C13" s="45"/>
      <c r="D13" s="45"/>
      <c r="E13" s="59"/>
      <c r="F13" s="59"/>
      <c r="G13" s="59"/>
      <c r="H13" s="59"/>
      <c r="I13" s="59"/>
      <c r="J13" s="59"/>
      <c r="K13" s="59"/>
      <c r="L13" s="59"/>
      <c r="M13" s="45"/>
    </row>
    <row r="14" spans="1:48" ht="30" customHeight="1" x14ac:dyDescent="0.3">
      <c r="A14" s="45"/>
      <c r="B14" s="45"/>
      <c r="C14" s="45"/>
      <c r="D14" s="45"/>
      <c r="E14" s="59"/>
      <c r="F14" s="59"/>
      <c r="G14" s="59"/>
      <c r="H14" s="59"/>
      <c r="I14" s="59"/>
      <c r="J14" s="59"/>
      <c r="K14" s="59"/>
      <c r="L14" s="59"/>
      <c r="M14" s="45"/>
    </row>
    <row r="15" spans="1:48" ht="30" customHeight="1" x14ac:dyDescent="0.3">
      <c r="A15" s="45"/>
      <c r="B15" s="45"/>
      <c r="C15" s="45"/>
      <c r="D15" s="45"/>
      <c r="E15" s="59"/>
      <c r="F15" s="59"/>
      <c r="G15" s="59"/>
      <c r="H15" s="59"/>
      <c r="I15" s="59"/>
      <c r="J15" s="59"/>
      <c r="K15" s="59"/>
      <c r="L15" s="59"/>
      <c r="M15" s="45"/>
    </row>
    <row r="16" spans="1:48" ht="30" customHeight="1" x14ac:dyDescent="0.3">
      <c r="A16" s="45"/>
      <c r="B16" s="45"/>
      <c r="C16" s="45"/>
      <c r="D16" s="45"/>
      <c r="E16" s="59"/>
      <c r="F16" s="59"/>
      <c r="G16" s="59"/>
      <c r="H16" s="59"/>
      <c r="I16" s="59"/>
      <c r="J16" s="59"/>
      <c r="K16" s="59"/>
      <c r="L16" s="59"/>
      <c r="M16" s="45"/>
    </row>
    <row r="17" spans="1:48" ht="30" customHeight="1" x14ac:dyDescent="0.3">
      <c r="A17" s="45"/>
      <c r="B17" s="45"/>
      <c r="C17" s="45"/>
      <c r="D17" s="45"/>
      <c r="E17" s="59"/>
      <c r="F17" s="59"/>
      <c r="G17" s="59"/>
      <c r="H17" s="59"/>
      <c r="I17" s="59"/>
      <c r="J17" s="59"/>
      <c r="K17" s="59"/>
      <c r="L17" s="59"/>
      <c r="M17" s="45"/>
    </row>
    <row r="18" spans="1:48" ht="30" customHeight="1" x14ac:dyDescent="0.3">
      <c r="A18" s="45"/>
      <c r="B18" s="45"/>
      <c r="C18" s="45"/>
      <c r="D18" s="45"/>
      <c r="E18" s="59"/>
      <c r="F18" s="59"/>
      <c r="G18" s="59"/>
      <c r="H18" s="59"/>
      <c r="I18" s="59"/>
      <c r="J18" s="59"/>
      <c r="K18" s="59"/>
      <c r="L18" s="59"/>
      <c r="M18" s="45"/>
    </row>
    <row r="19" spans="1:48" ht="30" customHeight="1" x14ac:dyDescent="0.3">
      <c r="A19" s="45"/>
      <c r="B19" s="45"/>
      <c r="C19" s="45"/>
      <c r="D19" s="45"/>
      <c r="E19" s="59"/>
      <c r="F19" s="59"/>
      <c r="G19" s="59"/>
      <c r="H19" s="59"/>
      <c r="I19" s="59"/>
      <c r="J19" s="59"/>
      <c r="K19" s="59"/>
      <c r="L19" s="59"/>
      <c r="M19" s="45"/>
    </row>
    <row r="20" spans="1:48" ht="30" customHeight="1" x14ac:dyDescent="0.3">
      <c r="A20" s="45"/>
      <c r="B20" s="45"/>
      <c r="C20" s="45"/>
      <c r="D20" s="45"/>
      <c r="E20" s="59"/>
      <c r="F20" s="59"/>
      <c r="G20" s="59"/>
      <c r="H20" s="59"/>
      <c r="I20" s="59"/>
      <c r="J20" s="59"/>
      <c r="K20" s="59"/>
      <c r="L20" s="59"/>
      <c r="M20" s="45"/>
    </row>
    <row r="21" spans="1:48" ht="30" customHeight="1" x14ac:dyDescent="0.3">
      <c r="A21" s="45"/>
      <c r="B21" s="45"/>
      <c r="C21" s="45"/>
      <c r="D21" s="45"/>
      <c r="E21" s="59"/>
      <c r="F21" s="59"/>
      <c r="G21" s="59"/>
      <c r="H21" s="59"/>
      <c r="I21" s="59"/>
      <c r="J21" s="59"/>
      <c r="K21" s="59"/>
      <c r="L21" s="59"/>
      <c r="M21" s="45"/>
    </row>
    <row r="22" spans="1:48" ht="30" customHeight="1" x14ac:dyDescent="0.3">
      <c r="A22" s="45"/>
      <c r="B22" s="45"/>
      <c r="C22" s="45"/>
      <c r="D22" s="45"/>
      <c r="E22" s="59"/>
      <c r="F22" s="59"/>
      <c r="G22" s="59"/>
      <c r="H22" s="59"/>
      <c r="I22" s="59"/>
      <c r="J22" s="59"/>
      <c r="K22" s="59"/>
      <c r="L22" s="59"/>
      <c r="M22" s="45"/>
    </row>
    <row r="23" spans="1:48" ht="30" customHeight="1" x14ac:dyDescent="0.3">
      <c r="A23" s="45"/>
      <c r="B23" s="45"/>
      <c r="C23" s="45"/>
      <c r="D23" s="45"/>
      <c r="E23" s="59"/>
      <c r="F23" s="59"/>
      <c r="G23" s="59"/>
      <c r="H23" s="59"/>
      <c r="I23" s="59"/>
      <c r="J23" s="59"/>
      <c r="K23" s="59"/>
      <c r="L23" s="59"/>
      <c r="M23" s="45"/>
    </row>
    <row r="24" spans="1:48" ht="30" customHeight="1" x14ac:dyDescent="0.3">
      <c r="A24" s="45"/>
      <c r="B24" s="45"/>
      <c r="C24" s="45"/>
      <c r="D24" s="45"/>
      <c r="E24" s="59"/>
      <c r="F24" s="59"/>
      <c r="G24" s="59"/>
      <c r="H24" s="59"/>
      <c r="I24" s="59"/>
      <c r="J24" s="59"/>
      <c r="K24" s="59"/>
      <c r="L24" s="59"/>
      <c r="M24" s="45"/>
    </row>
    <row r="25" spans="1:48" ht="30" customHeight="1" x14ac:dyDescent="0.3">
      <c r="A25" s="45"/>
      <c r="B25" s="45"/>
      <c r="C25" s="45"/>
      <c r="D25" s="45"/>
      <c r="E25" s="59"/>
      <c r="F25" s="59"/>
      <c r="G25" s="59"/>
      <c r="H25" s="59"/>
      <c r="I25" s="59"/>
      <c r="J25" s="59"/>
      <c r="K25" s="59"/>
      <c r="L25" s="59"/>
      <c r="M25" s="45"/>
    </row>
    <row r="26" spans="1:48" ht="30" customHeight="1" x14ac:dyDescent="0.3">
      <c r="A26" s="58" t="s">
        <v>262</v>
      </c>
      <c r="B26" s="45"/>
      <c r="C26" s="45"/>
      <c r="D26" s="45"/>
      <c r="E26" s="59"/>
      <c r="F26" s="59">
        <f>SUMIF(Q5:Q25,"010101",F5:F25)</f>
        <v>37154</v>
      </c>
      <c r="G26" s="59"/>
      <c r="H26" s="59">
        <f>SUMIF(Q5:Q25,"010101",H5:H25)</f>
        <v>2466626</v>
      </c>
      <c r="I26" s="59"/>
      <c r="J26" s="59">
        <f>SUMIF(Q5:Q25,"010101",J5:J25)</f>
        <v>0</v>
      </c>
      <c r="K26" s="59"/>
      <c r="L26" s="59">
        <f>SUMIF(Q5:Q25,"010101",L5:L25)</f>
        <v>2503780</v>
      </c>
      <c r="M26" s="45"/>
      <c r="N26" s="56" t="s">
        <v>609</v>
      </c>
    </row>
    <row r="27" spans="1:48" ht="30" customHeight="1" x14ac:dyDescent="0.3">
      <c r="A27" s="58" t="s">
        <v>286</v>
      </c>
      <c r="B27" s="58" t="s">
        <v>74</v>
      </c>
      <c r="C27" s="45"/>
      <c r="D27" s="45"/>
      <c r="E27" s="59"/>
      <c r="F27" s="59"/>
      <c r="G27" s="59"/>
      <c r="H27" s="59"/>
      <c r="I27" s="59"/>
      <c r="J27" s="59"/>
      <c r="K27" s="59"/>
      <c r="L27" s="59"/>
      <c r="M27" s="45"/>
      <c r="Q27" s="60" t="s">
        <v>611</v>
      </c>
    </row>
    <row r="28" spans="1:48" ht="30" customHeight="1" x14ac:dyDescent="0.3">
      <c r="A28" s="58" t="s">
        <v>614</v>
      </c>
      <c r="B28" s="58" t="s">
        <v>633</v>
      </c>
      <c r="C28" s="58" t="s">
        <v>62</v>
      </c>
      <c r="D28" s="45">
        <v>60</v>
      </c>
      <c r="E28" s="59">
        <f>TRUNC(단가대비표!O8,0)</f>
        <v>30000</v>
      </c>
      <c r="F28" s="59">
        <f t="shared" ref="F28:F33" si="0">TRUNC(E28*D28,0)</f>
        <v>1800000</v>
      </c>
      <c r="G28" s="59">
        <f>TRUNC(단가대비표!P8,0)</f>
        <v>0</v>
      </c>
      <c r="H28" s="59">
        <f t="shared" ref="H28:H33" si="1">TRUNC(G28*D28,0)</f>
        <v>0</v>
      </c>
      <c r="I28" s="59">
        <f>TRUNC(단가대비표!V8,0)</f>
        <v>0</v>
      </c>
      <c r="J28" s="59">
        <f t="shared" ref="J28:J33" si="2">TRUNC(I28*D28,0)</f>
        <v>0</v>
      </c>
      <c r="K28" s="59">
        <f t="shared" ref="K28:L33" si="3">TRUNC(E28+G28+I28,0)</f>
        <v>30000</v>
      </c>
      <c r="L28" s="59">
        <f t="shared" si="3"/>
        <v>1800000</v>
      </c>
      <c r="M28" s="58" t="s">
        <v>74</v>
      </c>
      <c r="N28" s="60" t="s">
        <v>445</v>
      </c>
      <c r="O28" s="60" t="s">
        <v>74</v>
      </c>
      <c r="P28" s="60" t="s">
        <v>74</v>
      </c>
      <c r="Q28" s="60" t="s">
        <v>611</v>
      </c>
      <c r="R28" s="60" t="s">
        <v>71</v>
      </c>
      <c r="S28" s="60" t="s">
        <v>71</v>
      </c>
      <c r="T28" s="60" t="s">
        <v>69</v>
      </c>
      <c r="AR28" s="60" t="s">
        <v>74</v>
      </c>
      <c r="AS28" s="60" t="s">
        <v>74</v>
      </c>
      <c r="AU28" s="60" t="s">
        <v>18</v>
      </c>
      <c r="AV28" s="56">
        <v>45</v>
      </c>
    </row>
    <row r="29" spans="1:48" ht="30" customHeight="1" x14ac:dyDescent="0.3">
      <c r="A29" s="58" t="s">
        <v>239</v>
      </c>
      <c r="B29" s="58" t="s">
        <v>274</v>
      </c>
      <c r="C29" s="58" t="s">
        <v>63</v>
      </c>
      <c r="D29" s="45">
        <v>12</v>
      </c>
      <c r="E29" s="59">
        <f>TRUNC(일위대가목록!E6,0)</f>
        <v>7210</v>
      </c>
      <c r="F29" s="59">
        <f t="shared" si="0"/>
        <v>86520</v>
      </c>
      <c r="G29" s="59">
        <f>TRUNC(일위대가목록!F6,0)</f>
        <v>84445</v>
      </c>
      <c r="H29" s="59">
        <f t="shared" si="1"/>
        <v>1013340</v>
      </c>
      <c r="I29" s="59">
        <f>TRUNC(일위대가목록!G6,0)</f>
        <v>2533</v>
      </c>
      <c r="J29" s="59">
        <f t="shared" si="2"/>
        <v>30396</v>
      </c>
      <c r="K29" s="59">
        <f t="shared" si="3"/>
        <v>94188</v>
      </c>
      <c r="L29" s="59">
        <f t="shared" si="3"/>
        <v>1130256</v>
      </c>
      <c r="M29" s="58" t="s">
        <v>74</v>
      </c>
      <c r="N29" s="60" t="s">
        <v>457</v>
      </c>
      <c r="O29" s="60" t="s">
        <v>74</v>
      </c>
      <c r="P29" s="60" t="s">
        <v>74</v>
      </c>
      <c r="Q29" s="60" t="s">
        <v>611</v>
      </c>
      <c r="R29" s="60" t="s">
        <v>69</v>
      </c>
      <c r="S29" s="60" t="s">
        <v>71</v>
      </c>
      <c r="T29" s="60" t="s">
        <v>71</v>
      </c>
      <c r="AR29" s="60" t="s">
        <v>74</v>
      </c>
      <c r="AS29" s="60" t="s">
        <v>74</v>
      </c>
      <c r="AU29" s="60" t="s">
        <v>443</v>
      </c>
      <c r="AV29" s="56">
        <v>7</v>
      </c>
    </row>
    <row r="30" spans="1:48" ht="30" customHeight="1" x14ac:dyDescent="0.3">
      <c r="A30" s="58" t="s">
        <v>276</v>
      </c>
      <c r="B30" s="58" t="s">
        <v>238</v>
      </c>
      <c r="C30" s="58" t="s">
        <v>80</v>
      </c>
      <c r="D30" s="45">
        <v>40</v>
      </c>
      <c r="E30" s="59">
        <f>TRUNC(일위대가목록!E7,0)</f>
        <v>805</v>
      </c>
      <c r="F30" s="59">
        <f t="shared" si="0"/>
        <v>32200</v>
      </c>
      <c r="G30" s="59">
        <f>TRUNC(일위대가목록!F7,0)</f>
        <v>3956</v>
      </c>
      <c r="H30" s="59">
        <f t="shared" si="1"/>
        <v>158240</v>
      </c>
      <c r="I30" s="59">
        <f>TRUNC(일위대가목록!G7,0)</f>
        <v>79</v>
      </c>
      <c r="J30" s="59">
        <f t="shared" si="2"/>
        <v>3160</v>
      </c>
      <c r="K30" s="59">
        <f t="shared" si="3"/>
        <v>4840</v>
      </c>
      <c r="L30" s="59">
        <f t="shared" si="3"/>
        <v>193600</v>
      </c>
      <c r="M30" s="58" t="s">
        <v>74</v>
      </c>
      <c r="N30" s="60" t="s">
        <v>455</v>
      </c>
      <c r="O30" s="60" t="s">
        <v>74</v>
      </c>
      <c r="P30" s="60" t="s">
        <v>74</v>
      </c>
      <c r="Q30" s="60" t="s">
        <v>611</v>
      </c>
      <c r="R30" s="60" t="s">
        <v>69</v>
      </c>
      <c r="S30" s="60" t="s">
        <v>71</v>
      </c>
      <c r="T30" s="60" t="s">
        <v>71</v>
      </c>
      <c r="AR30" s="60" t="s">
        <v>74</v>
      </c>
      <c r="AS30" s="60" t="s">
        <v>74</v>
      </c>
      <c r="AU30" s="60" t="s">
        <v>446</v>
      </c>
      <c r="AV30" s="56">
        <v>8</v>
      </c>
    </row>
    <row r="31" spans="1:48" ht="30" customHeight="1" x14ac:dyDescent="0.3">
      <c r="A31" s="58" t="s">
        <v>240</v>
      </c>
      <c r="B31" s="58" t="s">
        <v>622</v>
      </c>
      <c r="C31" s="58" t="s">
        <v>62</v>
      </c>
      <c r="D31" s="45">
        <v>19</v>
      </c>
      <c r="E31" s="59">
        <f>TRUNC(일위대가목록!E8,0)</f>
        <v>988</v>
      </c>
      <c r="F31" s="59">
        <f t="shared" si="0"/>
        <v>18772</v>
      </c>
      <c r="G31" s="59">
        <f>TRUNC(일위대가목록!F8,0)</f>
        <v>7178</v>
      </c>
      <c r="H31" s="59">
        <f t="shared" si="1"/>
        <v>136382</v>
      </c>
      <c r="I31" s="59">
        <f>TRUNC(일위대가목록!G8,0)</f>
        <v>215</v>
      </c>
      <c r="J31" s="59">
        <f t="shared" si="2"/>
        <v>4085</v>
      </c>
      <c r="K31" s="59">
        <f t="shared" si="3"/>
        <v>8381</v>
      </c>
      <c r="L31" s="59">
        <f t="shared" si="3"/>
        <v>159239</v>
      </c>
      <c r="M31" s="58" t="s">
        <v>74</v>
      </c>
      <c r="N31" s="60" t="s">
        <v>456</v>
      </c>
      <c r="O31" s="60" t="s">
        <v>74</v>
      </c>
      <c r="P31" s="60" t="s">
        <v>74</v>
      </c>
      <c r="Q31" s="60" t="s">
        <v>611</v>
      </c>
      <c r="R31" s="60" t="s">
        <v>69</v>
      </c>
      <c r="S31" s="60" t="s">
        <v>71</v>
      </c>
      <c r="T31" s="60" t="s">
        <v>71</v>
      </c>
      <c r="AR31" s="60" t="s">
        <v>74</v>
      </c>
      <c r="AS31" s="60" t="s">
        <v>74</v>
      </c>
      <c r="AU31" s="60" t="s">
        <v>453</v>
      </c>
      <c r="AV31" s="56">
        <v>9</v>
      </c>
    </row>
    <row r="32" spans="1:48" ht="30" customHeight="1" x14ac:dyDescent="0.3">
      <c r="A32" s="58" t="s">
        <v>523</v>
      </c>
      <c r="B32" s="58" t="s">
        <v>615</v>
      </c>
      <c r="C32" s="58" t="s">
        <v>62</v>
      </c>
      <c r="D32" s="45">
        <v>645</v>
      </c>
      <c r="E32" s="59">
        <f>TRUNC(일위대가목록!E9,0)</f>
        <v>60000</v>
      </c>
      <c r="F32" s="59">
        <f t="shared" si="0"/>
        <v>38700000</v>
      </c>
      <c r="G32" s="59">
        <f>TRUNC(일위대가목록!F9,0)</f>
        <v>17541</v>
      </c>
      <c r="H32" s="59">
        <f t="shared" si="1"/>
        <v>11313945</v>
      </c>
      <c r="I32" s="59">
        <f>TRUNC(일위대가목록!G9,0)</f>
        <v>350</v>
      </c>
      <c r="J32" s="59">
        <f t="shared" si="2"/>
        <v>225750</v>
      </c>
      <c r="K32" s="59">
        <f t="shared" si="3"/>
        <v>77891</v>
      </c>
      <c r="L32" s="59">
        <f t="shared" si="3"/>
        <v>50239695</v>
      </c>
      <c r="M32" s="58" t="s">
        <v>74</v>
      </c>
      <c r="N32" s="60" t="s">
        <v>460</v>
      </c>
      <c r="O32" s="60" t="s">
        <v>74</v>
      </c>
      <c r="P32" s="60" t="s">
        <v>74</v>
      </c>
      <c r="Q32" s="60" t="s">
        <v>611</v>
      </c>
      <c r="R32" s="60" t="s">
        <v>69</v>
      </c>
      <c r="S32" s="60" t="s">
        <v>71</v>
      </c>
      <c r="T32" s="60" t="s">
        <v>71</v>
      </c>
      <c r="AR32" s="60" t="s">
        <v>74</v>
      </c>
      <c r="AS32" s="60" t="s">
        <v>74</v>
      </c>
      <c r="AU32" s="60" t="s">
        <v>449</v>
      </c>
      <c r="AV32" s="56">
        <v>10</v>
      </c>
    </row>
    <row r="33" spans="1:48" ht="30" customHeight="1" x14ac:dyDescent="0.3">
      <c r="A33" s="58" t="s">
        <v>271</v>
      </c>
      <c r="B33" s="58" t="s">
        <v>329</v>
      </c>
      <c r="C33" s="58" t="s">
        <v>62</v>
      </c>
      <c r="D33" s="45">
        <v>59</v>
      </c>
      <c r="E33" s="59">
        <f>TRUNC(일위대가목록!E10,0)</f>
        <v>34364</v>
      </c>
      <c r="F33" s="59">
        <f t="shared" si="0"/>
        <v>2027476</v>
      </c>
      <c r="G33" s="59">
        <f>TRUNC(일위대가목록!F10,0)</f>
        <v>38608</v>
      </c>
      <c r="H33" s="59">
        <f t="shared" si="1"/>
        <v>2277872</v>
      </c>
      <c r="I33" s="59">
        <f>TRUNC(일위대가목록!G10,0)</f>
        <v>216</v>
      </c>
      <c r="J33" s="59">
        <f t="shared" si="2"/>
        <v>12744</v>
      </c>
      <c r="K33" s="59">
        <f t="shared" si="3"/>
        <v>73188</v>
      </c>
      <c r="L33" s="59">
        <f t="shared" si="3"/>
        <v>4318092</v>
      </c>
      <c r="M33" s="58" t="s">
        <v>74</v>
      </c>
      <c r="N33" s="60" t="s">
        <v>459</v>
      </c>
      <c r="O33" s="60" t="s">
        <v>74</v>
      </c>
      <c r="P33" s="60" t="s">
        <v>74</v>
      </c>
      <c r="Q33" s="60" t="s">
        <v>611</v>
      </c>
      <c r="R33" s="60" t="s">
        <v>69</v>
      </c>
      <c r="S33" s="60" t="s">
        <v>71</v>
      </c>
      <c r="T33" s="60" t="s">
        <v>71</v>
      </c>
      <c r="AR33" s="60" t="s">
        <v>74</v>
      </c>
      <c r="AS33" s="60" t="s">
        <v>74</v>
      </c>
      <c r="AU33" s="60" t="s">
        <v>450</v>
      </c>
      <c r="AV33" s="56">
        <v>11</v>
      </c>
    </row>
    <row r="34" spans="1:48" ht="30" customHeight="1" x14ac:dyDescent="0.3">
      <c r="A34" s="45"/>
      <c r="B34" s="45"/>
      <c r="C34" s="45"/>
      <c r="D34" s="45"/>
      <c r="E34" s="59"/>
      <c r="F34" s="59"/>
      <c r="G34" s="59"/>
      <c r="H34" s="59"/>
      <c r="I34" s="59"/>
      <c r="J34" s="59"/>
      <c r="K34" s="59"/>
      <c r="L34" s="59"/>
      <c r="M34" s="45"/>
    </row>
    <row r="35" spans="1:48" ht="30" customHeight="1" x14ac:dyDescent="0.3">
      <c r="A35" s="45"/>
      <c r="B35" s="45"/>
      <c r="C35" s="45"/>
      <c r="D35" s="45"/>
      <c r="E35" s="59"/>
      <c r="F35" s="59"/>
      <c r="G35" s="59"/>
      <c r="H35" s="59"/>
      <c r="I35" s="59"/>
      <c r="J35" s="59"/>
      <c r="K35" s="59"/>
      <c r="L35" s="59"/>
      <c r="M35" s="45"/>
    </row>
    <row r="36" spans="1:48" ht="30" customHeight="1" x14ac:dyDescent="0.3">
      <c r="A36" s="45"/>
      <c r="B36" s="45"/>
      <c r="C36" s="45"/>
      <c r="D36" s="45"/>
      <c r="E36" s="59"/>
      <c r="F36" s="59"/>
      <c r="G36" s="59"/>
      <c r="H36" s="59"/>
      <c r="I36" s="59"/>
      <c r="J36" s="59"/>
      <c r="K36" s="59"/>
      <c r="L36" s="59"/>
      <c r="M36" s="45"/>
    </row>
    <row r="37" spans="1:48" ht="30" customHeight="1" x14ac:dyDescent="0.3">
      <c r="A37" s="45"/>
      <c r="B37" s="45"/>
      <c r="C37" s="45"/>
      <c r="D37" s="45"/>
      <c r="E37" s="59"/>
      <c r="F37" s="59"/>
      <c r="G37" s="59"/>
      <c r="H37" s="59"/>
      <c r="I37" s="59"/>
      <c r="J37" s="59"/>
      <c r="K37" s="59"/>
      <c r="L37" s="59"/>
      <c r="M37" s="45"/>
    </row>
    <row r="38" spans="1:48" ht="30" customHeight="1" x14ac:dyDescent="0.3">
      <c r="A38" s="45"/>
      <c r="B38" s="45"/>
      <c r="C38" s="45"/>
      <c r="D38" s="45"/>
      <c r="E38" s="59"/>
      <c r="F38" s="59"/>
      <c r="G38" s="59"/>
      <c r="H38" s="59"/>
      <c r="I38" s="59"/>
      <c r="J38" s="59"/>
      <c r="K38" s="59"/>
      <c r="L38" s="59"/>
      <c r="M38" s="45"/>
    </row>
    <row r="39" spans="1:48" ht="30" customHeight="1" x14ac:dyDescent="0.3">
      <c r="A39" s="45"/>
      <c r="B39" s="45"/>
      <c r="C39" s="45"/>
      <c r="D39" s="45"/>
      <c r="E39" s="59"/>
      <c r="F39" s="59"/>
      <c r="G39" s="59"/>
      <c r="H39" s="59"/>
      <c r="I39" s="59"/>
      <c r="J39" s="59"/>
      <c r="K39" s="59"/>
      <c r="L39" s="59"/>
      <c r="M39" s="45"/>
    </row>
    <row r="40" spans="1:48" ht="30" customHeight="1" x14ac:dyDescent="0.3">
      <c r="A40" s="45"/>
      <c r="B40" s="45"/>
      <c r="C40" s="45"/>
      <c r="D40" s="45"/>
      <c r="E40" s="59"/>
      <c r="F40" s="59"/>
      <c r="G40" s="59"/>
      <c r="H40" s="59"/>
      <c r="I40" s="59"/>
      <c r="J40" s="59"/>
      <c r="K40" s="59"/>
      <c r="L40" s="59"/>
      <c r="M40" s="45"/>
    </row>
    <row r="41" spans="1:48" ht="30" customHeight="1" x14ac:dyDescent="0.3">
      <c r="A41" s="45"/>
      <c r="B41" s="45"/>
      <c r="C41" s="45"/>
      <c r="D41" s="45"/>
      <c r="E41" s="59"/>
      <c r="F41" s="59"/>
      <c r="G41" s="59"/>
      <c r="H41" s="59"/>
      <c r="I41" s="59"/>
      <c r="J41" s="59"/>
      <c r="K41" s="59"/>
      <c r="L41" s="59"/>
      <c r="M41" s="45"/>
    </row>
    <row r="42" spans="1:48" ht="30" customHeight="1" x14ac:dyDescent="0.3">
      <c r="A42" s="45"/>
      <c r="B42" s="45"/>
      <c r="C42" s="45"/>
      <c r="D42" s="45"/>
      <c r="E42" s="59"/>
      <c r="F42" s="59"/>
      <c r="G42" s="59"/>
      <c r="H42" s="59"/>
      <c r="I42" s="59"/>
      <c r="J42" s="59"/>
      <c r="K42" s="59"/>
      <c r="L42" s="59"/>
      <c r="M42" s="45"/>
    </row>
    <row r="43" spans="1:48" ht="30" customHeight="1" x14ac:dyDescent="0.3">
      <c r="A43" s="45"/>
      <c r="B43" s="45"/>
      <c r="C43" s="45"/>
      <c r="D43" s="45"/>
      <c r="E43" s="59"/>
      <c r="F43" s="59"/>
      <c r="G43" s="59"/>
      <c r="H43" s="59"/>
      <c r="I43" s="59"/>
      <c r="J43" s="59"/>
      <c r="K43" s="59"/>
      <c r="L43" s="59"/>
      <c r="M43" s="45"/>
    </row>
    <row r="44" spans="1:48" ht="30" customHeight="1" x14ac:dyDescent="0.3">
      <c r="A44" s="45"/>
      <c r="B44" s="45"/>
      <c r="C44" s="45"/>
      <c r="D44" s="45"/>
      <c r="E44" s="59"/>
      <c r="F44" s="59"/>
      <c r="G44" s="59"/>
      <c r="H44" s="59"/>
      <c r="I44" s="59"/>
      <c r="J44" s="59"/>
      <c r="K44" s="59"/>
      <c r="L44" s="59"/>
      <c r="M44" s="45"/>
    </row>
    <row r="45" spans="1:48" ht="30" customHeight="1" x14ac:dyDescent="0.3">
      <c r="A45" s="45"/>
      <c r="B45" s="45"/>
      <c r="C45" s="45"/>
      <c r="D45" s="45"/>
      <c r="E45" s="59"/>
      <c r="F45" s="59"/>
      <c r="G45" s="59"/>
      <c r="H45" s="59"/>
      <c r="I45" s="59"/>
      <c r="J45" s="59"/>
      <c r="K45" s="59"/>
      <c r="L45" s="59"/>
      <c r="M45" s="45"/>
    </row>
    <row r="46" spans="1:48" ht="30" customHeight="1" x14ac:dyDescent="0.3">
      <c r="A46" s="45"/>
      <c r="B46" s="45"/>
      <c r="C46" s="45"/>
      <c r="D46" s="45"/>
      <c r="E46" s="59"/>
      <c r="F46" s="59"/>
      <c r="G46" s="59"/>
      <c r="H46" s="59"/>
      <c r="I46" s="59"/>
      <c r="J46" s="59"/>
      <c r="K46" s="59"/>
      <c r="L46" s="59"/>
      <c r="M46" s="45"/>
    </row>
    <row r="47" spans="1:48" ht="30" customHeight="1" x14ac:dyDescent="0.3">
      <c r="A47" s="45"/>
      <c r="B47" s="45"/>
      <c r="C47" s="45"/>
      <c r="D47" s="45"/>
      <c r="E47" s="59"/>
      <c r="F47" s="59"/>
      <c r="G47" s="59"/>
      <c r="H47" s="59"/>
      <c r="I47" s="59"/>
      <c r="J47" s="59"/>
      <c r="K47" s="59"/>
      <c r="L47" s="59"/>
      <c r="M47" s="45"/>
    </row>
    <row r="48" spans="1:48" ht="30" customHeight="1" x14ac:dyDescent="0.3">
      <c r="A48" s="45"/>
      <c r="B48" s="45"/>
      <c r="C48" s="45"/>
      <c r="D48" s="45"/>
      <c r="E48" s="59"/>
      <c r="F48" s="59"/>
      <c r="G48" s="59"/>
      <c r="H48" s="59"/>
      <c r="I48" s="59"/>
      <c r="J48" s="59"/>
      <c r="K48" s="59"/>
      <c r="L48" s="59"/>
      <c r="M48" s="45"/>
    </row>
    <row r="49" spans="1:48" ht="30" customHeight="1" x14ac:dyDescent="0.3">
      <c r="A49" s="58" t="s">
        <v>262</v>
      </c>
      <c r="B49" s="45"/>
      <c r="C49" s="45"/>
      <c r="D49" s="45"/>
      <c r="E49" s="59"/>
      <c r="F49" s="59">
        <f>SUMIF(Q28:Q48,"010102",F28:F48)</f>
        <v>42664968</v>
      </c>
      <c r="G49" s="59"/>
      <c r="H49" s="59">
        <f>SUMIF(Q28:Q48,"010102",H28:H48)</f>
        <v>14899779</v>
      </c>
      <c r="I49" s="59"/>
      <c r="J49" s="59">
        <f>SUMIF(Q28:Q48,"010102",J28:J48)</f>
        <v>276135</v>
      </c>
      <c r="K49" s="59"/>
      <c r="L49" s="59">
        <f>SUMIF(Q28:Q48,"010102",L28:L48)</f>
        <v>57840882</v>
      </c>
      <c r="M49" s="45"/>
      <c r="N49" s="56" t="s">
        <v>609</v>
      </c>
    </row>
    <row r="50" spans="1:48" ht="30" customHeight="1" x14ac:dyDescent="0.3">
      <c r="A50" s="58" t="s">
        <v>284</v>
      </c>
      <c r="B50" s="58" t="s">
        <v>74</v>
      </c>
      <c r="C50" s="45"/>
      <c r="D50" s="45"/>
      <c r="E50" s="59"/>
      <c r="F50" s="59"/>
      <c r="G50" s="59"/>
      <c r="H50" s="59"/>
      <c r="I50" s="59"/>
      <c r="J50" s="59"/>
      <c r="K50" s="59"/>
      <c r="L50" s="59"/>
      <c r="M50" s="45"/>
      <c r="Q50" s="60" t="s">
        <v>616</v>
      </c>
    </row>
    <row r="51" spans="1:48" ht="30" customHeight="1" x14ac:dyDescent="0.3">
      <c r="A51" s="58" t="s">
        <v>79</v>
      </c>
      <c r="B51" s="58" t="s">
        <v>252</v>
      </c>
      <c r="C51" s="58" t="s">
        <v>65</v>
      </c>
      <c r="D51" s="45">
        <v>3</v>
      </c>
      <c r="E51" s="59">
        <f>TRUNC(단가대비표!O20,0)</f>
        <v>450000</v>
      </c>
      <c r="F51" s="59">
        <f t="shared" ref="F51:F70" si="4">TRUNC(E51*D51,0)</f>
        <v>1350000</v>
      </c>
      <c r="G51" s="59">
        <f>TRUNC(단가대비표!P20,0)</f>
        <v>0</v>
      </c>
      <c r="H51" s="59">
        <f t="shared" ref="H51:H70" si="5">TRUNC(G51*D51,0)</f>
        <v>0</v>
      </c>
      <c r="I51" s="59">
        <f>TRUNC(단가대비표!V20,0)</f>
        <v>0</v>
      </c>
      <c r="J51" s="59">
        <f t="shared" ref="J51:J70" si="6">TRUNC(I51*D51,0)</f>
        <v>0</v>
      </c>
      <c r="K51" s="59">
        <f t="shared" ref="K51:K70" si="7">TRUNC(E51+G51+I51,0)</f>
        <v>450000</v>
      </c>
      <c r="L51" s="59">
        <f t="shared" ref="L51:L70" si="8">TRUNC(F51+H51+J51,0)</f>
        <v>1350000</v>
      </c>
      <c r="M51" s="58" t="s">
        <v>74</v>
      </c>
      <c r="N51" s="60" t="s">
        <v>447</v>
      </c>
      <c r="O51" s="60" t="s">
        <v>74</v>
      </c>
      <c r="P51" s="60" t="s">
        <v>74</v>
      </c>
      <c r="Q51" s="60" t="s">
        <v>616</v>
      </c>
      <c r="R51" s="60" t="s">
        <v>71</v>
      </c>
      <c r="S51" s="60" t="s">
        <v>71</v>
      </c>
      <c r="T51" s="60" t="s">
        <v>69</v>
      </c>
      <c r="AR51" s="60" t="s">
        <v>74</v>
      </c>
      <c r="AS51" s="60" t="s">
        <v>74</v>
      </c>
      <c r="AU51" s="60" t="s">
        <v>19</v>
      </c>
      <c r="AV51" s="56">
        <v>34</v>
      </c>
    </row>
    <row r="52" spans="1:48" ht="30" customHeight="1" x14ac:dyDescent="0.3">
      <c r="A52" s="58" t="s">
        <v>618</v>
      </c>
      <c r="B52" s="58" t="s">
        <v>524</v>
      </c>
      <c r="C52" s="58" t="s">
        <v>62</v>
      </c>
      <c r="D52" s="45">
        <v>43</v>
      </c>
      <c r="E52" s="59">
        <f>TRUNC(단가대비표!O24,0)</f>
        <v>43200</v>
      </c>
      <c r="F52" s="59">
        <f t="shared" si="4"/>
        <v>1857600</v>
      </c>
      <c r="G52" s="59">
        <f>TRUNC(단가대비표!P24,0)</f>
        <v>0</v>
      </c>
      <c r="H52" s="59">
        <f t="shared" si="5"/>
        <v>0</v>
      </c>
      <c r="I52" s="59">
        <f>TRUNC(단가대비표!V24,0)</f>
        <v>0</v>
      </c>
      <c r="J52" s="59">
        <f t="shared" si="6"/>
        <v>0</v>
      </c>
      <c r="K52" s="59">
        <f t="shared" si="7"/>
        <v>43200</v>
      </c>
      <c r="L52" s="59">
        <f t="shared" si="8"/>
        <v>1857600</v>
      </c>
      <c r="M52" s="58" t="s">
        <v>74</v>
      </c>
      <c r="N52" s="60" t="s">
        <v>451</v>
      </c>
      <c r="O52" s="60" t="s">
        <v>74</v>
      </c>
      <c r="P52" s="60" t="s">
        <v>74</v>
      </c>
      <c r="Q52" s="60" t="s">
        <v>616</v>
      </c>
      <c r="R52" s="60" t="s">
        <v>71</v>
      </c>
      <c r="S52" s="60" t="s">
        <v>71</v>
      </c>
      <c r="T52" s="60" t="s">
        <v>69</v>
      </c>
      <c r="AR52" s="60" t="s">
        <v>74</v>
      </c>
      <c r="AS52" s="60" t="s">
        <v>74</v>
      </c>
      <c r="AU52" s="60" t="s">
        <v>20</v>
      </c>
      <c r="AV52" s="56">
        <v>35</v>
      </c>
    </row>
    <row r="53" spans="1:48" ht="30" customHeight="1" x14ac:dyDescent="0.3">
      <c r="A53" s="58" t="s">
        <v>619</v>
      </c>
      <c r="B53" s="58" t="s">
        <v>463</v>
      </c>
      <c r="C53" s="58" t="s">
        <v>65</v>
      </c>
      <c r="D53" s="45">
        <v>12</v>
      </c>
      <c r="E53" s="59">
        <f>TRUNC(단가대비표!O34,0)</f>
        <v>3000</v>
      </c>
      <c r="F53" s="59">
        <f t="shared" si="4"/>
        <v>36000</v>
      </c>
      <c r="G53" s="59">
        <f>TRUNC(단가대비표!P34,0)</f>
        <v>0</v>
      </c>
      <c r="H53" s="59">
        <f t="shared" si="5"/>
        <v>0</v>
      </c>
      <c r="I53" s="59">
        <f>TRUNC(단가대비표!V34,0)</f>
        <v>0</v>
      </c>
      <c r="J53" s="59">
        <f t="shared" si="6"/>
        <v>0</v>
      </c>
      <c r="K53" s="59">
        <f t="shared" si="7"/>
        <v>3000</v>
      </c>
      <c r="L53" s="59">
        <f t="shared" si="8"/>
        <v>36000</v>
      </c>
      <c r="M53" s="58" t="s">
        <v>74</v>
      </c>
      <c r="N53" s="60" t="s">
        <v>452</v>
      </c>
      <c r="O53" s="60" t="s">
        <v>74</v>
      </c>
      <c r="P53" s="60" t="s">
        <v>74</v>
      </c>
      <c r="Q53" s="60" t="s">
        <v>616</v>
      </c>
      <c r="R53" s="60" t="s">
        <v>71</v>
      </c>
      <c r="S53" s="60" t="s">
        <v>71</v>
      </c>
      <c r="T53" s="60" t="s">
        <v>69</v>
      </c>
      <c r="AR53" s="60" t="s">
        <v>74</v>
      </c>
      <c r="AS53" s="60" t="s">
        <v>74</v>
      </c>
      <c r="AU53" s="60" t="s">
        <v>16</v>
      </c>
      <c r="AV53" s="56">
        <v>13</v>
      </c>
    </row>
    <row r="54" spans="1:48" ht="30" customHeight="1" x14ac:dyDescent="0.3">
      <c r="A54" s="58" t="s">
        <v>623</v>
      </c>
      <c r="B54" s="58" t="s">
        <v>257</v>
      </c>
      <c r="C54" s="58" t="s">
        <v>73</v>
      </c>
      <c r="D54" s="45">
        <v>3</v>
      </c>
      <c r="E54" s="59">
        <f>TRUNC(단가대비표!O35,0)</f>
        <v>77000</v>
      </c>
      <c r="F54" s="59">
        <f t="shared" si="4"/>
        <v>231000</v>
      </c>
      <c r="G54" s="59">
        <f>TRUNC(단가대비표!P35,0)</f>
        <v>0</v>
      </c>
      <c r="H54" s="59">
        <f t="shared" si="5"/>
        <v>0</v>
      </c>
      <c r="I54" s="59">
        <f>TRUNC(단가대비표!V35,0)</f>
        <v>0</v>
      </c>
      <c r="J54" s="59">
        <f t="shared" si="6"/>
        <v>0</v>
      </c>
      <c r="K54" s="59">
        <f t="shared" si="7"/>
        <v>77000</v>
      </c>
      <c r="L54" s="59">
        <f t="shared" si="8"/>
        <v>231000</v>
      </c>
      <c r="M54" s="58" t="s">
        <v>74</v>
      </c>
      <c r="N54" s="60" t="s">
        <v>448</v>
      </c>
      <c r="O54" s="60" t="s">
        <v>74</v>
      </c>
      <c r="P54" s="60" t="s">
        <v>74</v>
      </c>
      <c r="Q54" s="60" t="s">
        <v>616</v>
      </c>
      <c r="R54" s="60" t="s">
        <v>71</v>
      </c>
      <c r="S54" s="60" t="s">
        <v>71</v>
      </c>
      <c r="T54" s="60" t="s">
        <v>69</v>
      </c>
      <c r="AR54" s="60" t="s">
        <v>74</v>
      </c>
      <c r="AS54" s="60" t="s">
        <v>74</v>
      </c>
      <c r="AU54" s="60" t="s">
        <v>22</v>
      </c>
      <c r="AV54" s="56">
        <v>36</v>
      </c>
    </row>
    <row r="55" spans="1:48" ht="30" customHeight="1" x14ac:dyDescent="0.3">
      <c r="A55" s="58" t="s">
        <v>72</v>
      </c>
      <c r="B55" s="58" t="s">
        <v>275</v>
      </c>
      <c r="C55" s="58" t="s">
        <v>65</v>
      </c>
      <c r="D55" s="45">
        <v>3</v>
      </c>
      <c r="E55" s="59">
        <f>TRUNC(단가대비표!O36,0)</f>
        <v>40000</v>
      </c>
      <c r="F55" s="59">
        <f t="shared" si="4"/>
        <v>120000</v>
      </c>
      <c r="G55" s="59">
        <f>TRUNC(단가대비표!P36,0)</f>
        <v>0</v>
      </c>
      <c r="H55" s="59">
        <f t="shared" si="5"/>
        <v>0</v>
      </c>
      <c r="I55" s="59">
        <f>TRUNC(단가대비표!V36,0)</f>
        <v>0</v>
      </c>
      <c r="J55" s="59">
        <f t="shared" si="6"/>
        <v>0</v>
      </c>
      <c r="K55" s="59">
        <f t="shared" si="7"/>
        <v>40000</v>
      </c>
      <c r="L55" s="59">
        <f t="shared" si="8"/>
        <v>120000</v>
      </c>
      <c r="M55" s="58" t="s">
        <v>74</v>
      </c>
      <c r="N55" s="60" t="s">
        <v>381</v>
      </c>
      <c r="O55" s="60" t="s">
        <v>74</v>
      </c>
      <c r="P55" s="60" t="s">
        <v>74</v>
      </c>
      <c r="Q55" s="60" t="s">
        <v>616</v>
      </c>
      <c r="R55" s="60" t="s">
        <v>71</v>
      </c>
      <c r="S55" s="60" t="s">
        <v>71</v>
      </c>
      <c r="T55" s="60" t="s">
        <v>69</v>
      </c>
      <c r="AR55" s="60" t="s">
        <v>74</v>
      </c>
      <c r="AS55" s="60" t="s">
        <v>74</v>
      </c>
      <c r="AU55" s="60" t="s">
        <v>21</v>
      </c>
      <c r="AV55" s="56">
        <v>37</v>
      </c>
    </row>
    <row r="56" spans="1:48" ht="30" customHeight="1" x14ac:dyDescent="0.3">
      <c r="A56" s="58" t="s">
        <v>620</v>
      </c>
      <c r="B56" s="58" t="s">
        <v>243</v>
      </c>
      <c r="C56" s="58" t="s">
        <v>73</v>
      </c>
      <c r="D56" s="45">
        <v>1</v>
      </c>
      <c r="E56" s="59">
        <f>TRUNC(단가대비표!O37,0)</f>
        <v>15000</v>
      </c>
      <c r="F56" s="59">
        <f t="shared" si="4"/>
        <v>15000</v>
      </c>
      <c r="G56" s="59">
        <f>TRUNC(단가대비표!P37,0)</f>
        <v>0</v>
      </c>
      <c r="H56" s="59">
        <f t="shared" si="5"/>
        <v>0</v>
      </c>
      <c r="I56" s="59">
        <f>TRUNC(단가대비표!V37,0)</f>
        <v>0</v>
      </c>
      <c r="J56" s="59">
        <f t="shared" si="6"/>
        <v>0</v>
      </c>
      <c r="K56" s="59">
        <f t="shared" si="7"/>
        <v>15000</v>
      </c>
      <c r="L56" s="59">
        <f t="shared" si="8"/>
        <v>15000</v>
      </c>
      <c r="M56" s="58" t="s">
        <v>74</v>
      </c>
      <c r="N56" s="60" t="s">
        <v>368</v>
      </c>
      <c r="O56" s="60" t="s">
        <v>74</v>
      </c>
      <c r="P56" s="60" t="s">
        <v>74</v>
      </c>
      <c r="Q56" s="60" t="s">
        <v>616</v>
      </c>
      <c r="R56" s="60" t="s">
        <v>71</v>
      </c>
      <c r="S56" s="60" t="s">
        <v>71</v>
      </c>
      <c r="T56" s="60" t="s">
        <v>69</v>
      </c>
      <c r="AR56" s="60" t="s">
        <v>74</v>
      </c>
      <c r="AS56" s="60" t="s">
        <v>74</v>
      </c>
      <c r="AU56" s="60" t="s">
        <v>15</v>
      </c>
      <c r="AV56" s="56">
        <v>14</v>
      </c>
    </row>
    <row r="57" spans="1:48" ht="30" customHeight="1" x14ac:dyDescent="0.3">
      <c r="A57" s="58" t="s">
        <v>624</v>
      </c>
      <c r="B57" s="58" t="s">
        <v>74</v>
      </c>
      <c r="C57" s="58" t="s">
        <v>73</v>
      </c>
      <c r="D57" s="45">
        <v>3</v>
      </c>
      <c r="E57" s="59">
        <f>TRUNC(단가대비표!O38,0)</f>
        <v>350000</v>
      </c>
      <c r="F57" s="59">
        <f t="shared" si="4"/>
        <v>1050000</v>
      </c>
      <c r="G57" s="59">
        <f>TRUNC(단가대비표!P38,0)</f>
        <v>0</v>
      </c>
      <c r="H57" s="59">
        <f t="shared" si="5"/>
        <v>0</v>
      </c>
      <c r="I57" s="59">
        <f>TRUNC(단가대비표!V38,0)</f>
        <v>0</v>
      </c>
      <c r="J57" s="59">
        <f t="shared" si="6"/>
        <v>0</v>
      </c>
      <c r="K57" s="59">
        <f t="shared" si="7"/>
        <v>350000</v>
      </c>
      <c r="L57" s="59">
        <f t="shared" si="8"/>
        <v>1050000</v>
      </c>
      <c r="M57" s="58" t="s">
        <v>74</v>
      </c>
      <c r="N57" s="60" t="s">
        <v>353</v>
      </c>
      <c r="O57" s="60" t="s">
        <v>74</v>
      </c>
      <c r="P57" s="60" t="s">
        <v>74</v>
      </c>
      <c r="Q57" s="60" t="s">
        <v>616</v>
      </c>
      <c r="R57" s="60" t="s">
        <v>71</v>
      </c>
      <c r="S57" s="60" t="s">
        <v>71</v>
      </c>
      <c r="T57" s="60" t="s">
        <v>69</v>
      </c>
      <c r="AR57" s="60" t="s">
        <v>74</v>
      </c>
      <c r="AS57" s="60" t="s">
        <v>74</v>
      </c>
      <c r="AU57" s="60" t="s">
        <v>23</v>
      </c>
      <c r="AV57" s="56">
        <v>15</v>
      </c>
    </row>
    <row r="58" spans="1:48" ht="30" customHeight="1" x14ac:dyDescent="0.3">
      <c r="A58" s="58" t="s">
        <v>625</v>
      </c>
      <c r="B58" s="58" t="s">
        <v>242</v>
      </c>
      <c r="C58" s="58" t="s">
        <v>80</v>
      </c>
      <c r="D58" s="45">
        <v>132</v>
      </c>
      <c r="E58" s="59">
        <f>TRUNC(일위대가목록!E11,0)</f>
        <v>383</v>
      </c>
      <c r="F58" s="59">
        <f t="shared" si="4"/>
        <v>50556</v>
      </c>
      <c r="G58" s="59">
        <f>TRUNC(일위대가목록!F11,0)</f>
        <v>0</v>
      </c>
      <c r="H58" s="59">
        <f t="shared" si="5"/>
        <v>0</v>
      </c>
      <c r="I58" s="59">
        <f>TRUNC(일위대가목록!G11,0)</f>
        <v>0</v>
      </c>
      <c r="J58" s="59">
        <f t="shared" si="6"/>
        <v>0</v>
      </c>
      <c r="K58" s="59">
        <f t="shared" si="7"/>
        <v>383</v>
      </c>
      <c r="L58" s="59">
        <f t="shared" si="8"/>
        <v>50556</v>
      </c>
      <c r="M58" s="58" t="s">
        <v>74</v>
      </c>
      <c r="N58" s="60" t="s">
        <v>461</v>
      </c>
      <c r="O58" s="60" t="s">
        <v>74</v>
      </c>
      <c r="P58" s="60" t="s">
        <v>74</v>
      </c>
      <c r="Q58" s="60" t="s">
        <v>616</v>
      </c>
      <c r="R58" s="60" t="s">
        <v>69</v>
      </c>
      <c r="S58" s="60" t="s">
        <v>71</v>
      </c>
      <c r="T58" s="60" t="s">
        <v>71</v>
      </c>
      <c r="AR58" s="60" t="s">
        <v>74</v>
      </c>
      <c r="AS58" s="60" t="s">
        <v>74</v>
      </c>
      <c r="AU58" s="60" t="s">
        <v>382</v>
      </c>
      <c r="AV58" s="56">
        <v>38</v>
      </c>
    </row>
    <row r="59" spans="1:48" ht="30" customHeight="1" x14ac:dyDescent="0.3">
      <c r="A59" s="58" t="s">
        <v>626</v>
      </c>
      <c r="B59" s="58" t="s">
        <v>244</v>
      </c>
      <c r="C59" s="58" t="s">
        <v>80</v>
      </c>
      <c r="D59" s="45">
        <v>42</v>
      </c>
      <c r="E59" s="59">
        <f>TRUNC(일위대가목록!E12,0)</f>
        <v>2036</v>
      </c>
      <c r="F59" s="59">
        <f t="shared" si="4"/>
        <v>85512</v>
      </c>
      <c r="G59" s="59">
        <f>TRUNC(일위대가목록!F12,0)</f>
        <v>0</v>
      </c>
      <c r="H59" s="59">
        <f t="shared" si="5"/>
        <v>0</v>
      </c>
      <c r="I59" s="59">
        <f>TRUNC(일위대가목록!G12,0)</f>
        <v>0</v>
      </c>
      <c r="J59" s="59">
        <f t="shared" si="6"/>
        <v>0</v>
      </c>
      <c r="K59" s="59">
        <f t="shared" si="7"/>
        <v>2036</v>
      </c>
      <c r="L59" s="59">
        <f t="shared" si="8"/>
        <v>85512</v>
      </c>
      <c r="M59" s="58" t="s">
        <v>74</v>
      </c>
      <c r="N59" s="60" t="s">
        <v>462</v>
      </c>
      <c r="O59" s="60" t="s">
        <v>74</v>
      </c>
      <c r="P59" s="60" t="s">
        <v>74</v>
      </c>
      <c r="Q59" s="60" t="s">
        <v>616</v>
      </c>
      <c r="R59" s="60" t="s">
        <v>69</v>
      </c>
      <c r="S59" s="60" t="s">
        <v>71</v>
      </c>
      <c r="T59" s="60" t="s">
        <v>71</v>
      </c>
      <c r="AR59" s="60" t="s">
        <v>74</v>
      </c>
      <c r="AS59" s="60" t="s">
        <v>74</v>
      </c>
      <c r="AU59" s="60" t="s">
        <v>360</v>
      </c>
      <c r="AV59" s="56">
        <v>39</v>
      </c>
    </row>
    <row r="60" spans="1:48" ht="30" customHeight="1" x14ac:dyDescent="0.3">
      <c r="A60" s="58" t="s">
        <v>241</v>
      </c>
      <c r="B60" s="58" t="s">
        <v>521</v>
      </c>
      <c r="C60" s="58" t="s">
        <v>80</v>
      </c>
      <c r="D60" s="45">
        <v>102</v>
      </c>
      <c r="E60" s="59">
        <f>TRUNC(일위대가목록!E13,0)</f>
        <v>766</v>
      </c>
      <c r="F60" s="59">
        <f t="shared" si="4"/>
        <v>78132</v>
      </c>
      <c r="G60" s="59">
        <f>TRUNC(일위대가목록!F13,0)</f>
        <v>5015</v>
      </c>
      <c r="H60" s="59">
        <f t="shared" si="5"/>
        <v>511530</v>
      </c>
      <c r="I60" s="59">
        <f>TRUNC(일위대가목록!G13,0)</f>
        <v>0</v>
      </c>
      <c r="J60" s="59">
        <f t="shared" si="6"/>
        <v>0</v>
      </c>
      <c r="K60" s="59">
        <f t="shared" si="7"/>
        <v>5781</v>
      </c>
      <c r="L60" s="59">
        <f t="shared" si="8"/>
        <v>589662</v>
      </c>
      <c r="M60" s="58" t="s">
        <v>74</v>
      </c>
      <c r="N60" s="60" t="s">
        <v>58</v>
      </c>
      <c r="O60" s="60" t="s">
        <v>74</v>
      </c>
      <c r="P60" s="60" t="s">
        <v>74</v>
      </c>
      <c r="Q60" s="60" t="s">
        <v>616</v>
      </c>
      <c r="R60" s="60" t="s">
        <v>69</v>
      </c>
      <c r="S60" s="60" t="s">
        <v>71</v>
      </c>
      <c r="T60" s="60" t="s">
        <v>71</v>
      </c>
      <c r="AR60" s="60" t="s">
        <v>74</v>
      </c>
      <c r="AS60" s="60" t="s">
        <v>74</v>
      </c>
      <c r="AU60" s="60" t="s">
        <v>351</v>
      </c>
      <c r="AV60" s="56">
        <v>16</v>
      </c>
    </row>
    <row r="61" spans="1:48" ht="30" customHeight="1" x14ac:dyDescent="0.3">
      <c r="A61" s="58" t="s">
        <v>627</v>
      </c>
      <c r="B61" s="58" t="s">
        <v>323</v>
      </c>
      <c r="C61" s="58" t="s">
        <v>84</v>
      </c>
      <c r="D61" s="45">
        <v>1</v>
      </c>
      <c r="E61" s="59">
        <f>TRUNC(일위대가목록!E14,0)</f>
        <v>1444171</v>
      </c>
      <c r="F61" s="59">
        <f t="shared" si="4"/>
        <v>1444171</v>
      </c>
      <c r="G61" s="59">
        <f>TRUNC(일위대가목록!F14,0)</f>
        <v>604429</v>
      </c>
      <c r="H61" s="59">
        <f t="shared" si="5"/>
        <v>604429</v>
      </c>
      <c r="I61" s="59">
        <f>TRUNC(일위대가목록!G14,0)</f>
        <v>0</v>
      </c>
      <c r="J61" s="59">
        <f t="shared" si="6"/>
        <v>0</v>
      </c>
      <c r="K61" s="59">
        <f t="shared" si="7"/>
        <v>2048600</v>
      </c>
      <c r="L61" s="59">
        <f t="shared" si="8"/>
        <v>2048600</v>
      </c>
      <c r="M61" s="58" t="s">
        <v>74</v>
      </c>
      <c r="N61" s="60" t="s">
        <v>857</v>
      </c>
      <c r="O61" s="60" t="s">
        <v>74</v>
      </c>
      <c r="P61" s="60" t="s">
        <v>74</v>
      </c>
      <c r="Q61" s="60" t="s">
        <v>616</v>
      </c>
      <c r="R61" s="60" t="s">
        <v>69</v>
      </c>
      <c r="S61" s="60" t="s">
        <v>71</v>
      </c>
      <c r="T61" s="60" t="s">
        <v>71</v>
      </c>
      <c r="AR61" s="60" t="s">
        <v>74</v>
      </c>
      <c r="AS61" s="60" t="s">
        <v>74</v>
      </c>
      <c r="AU61" s="60" t="s">
        <v>373</v>
      </c>
      <c r="AV61" s="56">
        <v>40</v>
      </c>
    </row>
    <row r="62" spans="1:48" ht="30" customHeight="1" x14ac:dyDescent="0.3">
      <c r="A62" s="58" t="s">
        <v>628</v>
      </c>
      <c r="B62" s="58" t="s">
        <v>331</v>
      </c>
      <c r="C62" s="58" t="s">
        <v>84</v>
      </c>
      <c r="D62" s="45">
        <v>1</v>
      </c>
      <c r="E62" s="59">
        <f>TRUNC(일위대가목록!E15,0)</f>
        <v>890532</v>
      </c>
      <c r="F62" s="59">
        <f t="shared" si="4"/>
        <v>890532</v>
      </c>
      <c r="G62" s="59">
        <f>TRUNC(일위대가목록!F15,0)</f>
        <v>369169</v>
      </c>
      <c r="H62" s="59">
        <f t="shared" si="5"/>
        <v>369169</v>
      </c>
      <c r="I62" s="59">
        <f>TRUNC(일위대가목록!G15,0)</f>
        <v>0</v>
      </c>
      <c r="J62" s="59">
        <f t="shared" si="6"/>
        <v>0</v>
      </c>
      <c r="K62" s="59">
        <f t="shared" si="7"/>
        <v>1259701</v>
      </c>
      <c r="L62" s="59">
        <f t="shared" si="8"/>
        <v>1259701</v>
      </c>
      <c r="M62" s="58" t="s">
        <v>74</v>
      </c>
      <c r="N62" s="60" t="s">
        <v>860</v>
      </c>
      <c r="O62" s="60" t="s">
        <v>74</v>
      </c>
      <c r="P62" s="60" t="s">
        <v>74</v>
      </c>
      <c r="Q62" s="60" t="s">
        <v>616</v>
      </c>
      <c r="R62" s="60" t="s">
        <v>69</v>
      </c>
      <c r="S62" s="60" t="s">
        <v>71</v>
      </c>
      <c r="T62" s="60" t="s">
        <v>71</v>
      </c>
      <c r="AR62" s="60" t="s">
        <v>74</v>
      </c>
      <c r="AS62" s="60" t="s">
        <v>74</v>
      </c>
      <c r="AU62" s="60" t="s">
        <v>352</v>
      </c>
      <c r="AV62" s="56">
        <v>41</v>
      </c>
    </row>
    <row r="63" spans="1:48" ht="30" customHeight="1" x14ac:dyDescent="0.3">
      <c r="A63" s="58" t="s">
        <v>629</v>
      </c>
      <c r="B63" s="58" t="s">
        <v>332</v>
      </c>
      <c r="C63" s="58" t="s">
        <v>84</v>
      </c>
      <c r="D63" s="45">
        <v>1</v>
      </c>
      <c r="E63" s="59">
        <f>TRUNC(일위대가목록!E16,0)</f>
        <v>938223</v>
      </c>
      <c r="F63" s="59">
        <f t="shared" si="4"/>
        <v>938223</v>
      </c>
      <c r="G63" s="59">
        <f>TRUNC(일위대가목록!F16,0)</f>
        <v>389433</v>
      </c>
      <c r="H63" s="59">
        <f t="shared" si="5"/>
        <v>389433</v>
      </c>
      <c r="I63" s="59">
        <f>TRUNC(일위대가목록!G16,0)</f>
        <v>0</v>
      </c>
      <c r="J63" s="59">
        <f t="shared" si="6"/>
        <v>0</v>
      </c>
      <c r="K63" s="59">
        <f t="shared" si="7"/>
        <v>1327656</v>
      </c>
      <c r="L63" s="59">
        <f t="shared" si="8"/>
        <v>1327656</v>
      </c>
      <c r="M63" s="58" t="s">
        <v>74</v>
      </c>
      <c r="N63" s="60" t="s">
        <v>858</v>
      </c>
      <c r="O63" s="60" t="s">
        <v>74</v>
      </c>
      <c r="P63" s="60" t="s">
        <v>74</v>
      </c>
      <c r="Q63" s="60" t="s">
        <v>616</v>
      </c>
      <c r="R63" s="60" t="s">
        <v>69</v>
      </c>
      <c r="S63" s="60" t="s">
        <v>71</v>
      </c>
      <c r="T63" s="60" t="s">
        <v>71</v>
      </c>
      <c r="AR63" s="60" t="s">
        <v>74</v>
      </c>
      <c r="AS63" s="60" t="s">
        <v>74</v>
      </c>
      <c r="AU63" s="60" t="s">
        <v>354</v>
      </c>
      <c r="AV63" s="56">
        <v>42</v>
      </c>
    </row>
    <row r="64" spans="1:48" ht="30" customHeight="1" x14ac:dyDescent="0.3">
      <c r="A64" s="58" t="s">
        <v>630</v>
      </c>
      <c r="B64" s="58" t="s">
        <v>330</v>
      </c>
      <c r="C64" s="58" t="s">
        <v>84</v>
      </c>
      <c r="D64" s="45">
        <v>2</v>
      </c>
      <c r="E64" s="59">
        <f>TRUNC(일위대가목록!E17,0)</f>
        <v>280000</v>
      </c>
      <c r="F64" s="59">
        <f t="shared" si="4"/>
        <v>560000</v>
      </c>
      <c r="G64" s="59">
        <f>TRUNC(일위대가목록!F17,0)</f>
        <v>0</v>
      </c>
      <c r="H64" s="59">
        <f t="shared" si="5"/>
        <v>0</v>
      </c>
      <c r="I64" s="59">
        <f>TRUNC(일위대가목록!G17,0)</f>
        <v>0</v>
      </c>
      <c r="J64" s="59">
        <f t="shared" si="6"/>
        <v>0</v>
      </c>
      <c r="K64" s="59">
        <f t="shared" si="7"/>
        <v>280000</v>
      </c>
      <c r="L64" s="59">
        <f t="shared" si="8"/>
        <v>560000</v>
      </c>
      <c r="M64" s="58" t="s">
        <v>74</v>
      </c>
      <c r="N64" s="60" t="s">
        <v>854</v>
      </c>
      <c r="O64" s="60" t="s">
        <v>74</v>
      </c>
      <c r="P64" s="60" t="s">
        <v>74</v>
      </c>
      <c r="Q64" s="60" t="s">
        <v>616</v>
      </c>
      <c r="R64" s="60" t="s">
        <v>69</v>
      </c>
      <c r="S64" s="60" t="s">
        <v>71</v>
      </c>
      <c r="T64" s="60" t="s">
        <v>71</v>
      </c>
      <c r="AR64" s="60" t="s">
        <v>74</v>
      </c>
      <c r="AS64" s="60" t="s">
        <v>74</v>
      </c>
      <c r="AU64" s="60" t="s">
        <v>355</v>
      </c>
      <c r="AV64" s="56">
        <v>17</v>
      </c>
    </row>
    <row r="65" spans="1:48" ht="30" customHeight="1" x14ac:dyDescent="0.3">
      <c r="A65" s="58" t="s">
        <v>642</v>
      </c>
      <c r="B65" s="58" t="s">
        <v>325</v>
      </c>
      <c r="C65" s="58" t="s">
        <v>84</v>
      </c>
      <c r="D65" s="45">
        <v>1</v>
      </c>
      <c r="E65" s="59">
        <f>TRUNC(일위대가목록!E18,0)</f>
        <v>560000</v>
      </c>
      <c r="F65" s="59">
        <f t="shared" si="4"/>
        <v>560000</v>
      </c>
      <c r="G65" s="59">
        <f>TRUNC(일위대가목록!F18,0)</f>
        <v>0</v>
      </c>
      <c r="H65" s="59">
        <f t="shared" si="5"/>
        <v>0</v>
      </c>
      <c r="I65" s="59">
        <f>TRUNC(일위대가목록!G18,0)</f>
        <v>0</v>
      </c>
      <c r="J65" s="59">
        <f t="shared" si="6"/>
        <v>0</v>
      </c>
      <c r="K65" s="59">
        <f t="shared" si="7"/>
        <v>560000</v>
      </c>
      <c r="L65" s="59">
        <f t="shared" si="8"/>
        <v>560000</v>
      </c>
      <c r="M65" s="58" t="s">
        <v>74</v>
      </c>
      <c r="N65" s="60" t="s">
        <v>859</v>
      </c>
      <c r="O65" s="60" t="s">
        <v>74</v>
      </c>
      <c r="P65" s="60" t="s">
        <v>74</v>
      </c>
      <c r="Q65" s="60" t="s">
        <v>616</v>
      </c>
      <c r="R65" s="60" t="s">
        <v>69</v>
      </c>
      <c r="S65" s="60" t="s">
        <v>71</v>
      </c>
      <c r="T65" s="60" t="s">
        <v>71</v>
      </c>
      <c r="AR65" s="60" t="s">
        <v>74</v>
      </c>
      <c r="AS65" s="60" t="s">
        <v>74</v>
      </c>
      <c r="AU65" s="60" t="s">
        <v>366</v>
      </c>
      <c r="AV65" s="56">
        <v>18</v>
      </c>
    </row>
    <row r="66" spans="1:48" ht="30" customHeight="1" x14ac:dyDescent="0.3">
      <c r="A66" s="58" t="s">
        <v>268</v>
      </c>
      <c r="B66" s="58" t="s">
        <v>641</v>
      </c>
      <c r="C66" s="58" t="s">
        <v>63</v>
      </c>
      <c r="D66" s="45">
        <v>1</v>
      </c>
      <c r="E66" s="59">
        <f>TRUNC(일위대가목록!E19,0)</f>
        <v>0</v>
      </c>
      <c r="F66" s="59">
        <f t="shared" si="4"/>
        <v>0</v>
      </c>
      <c r="G66" s="59">
        <f>TRUNC(일위대가목록!F19,0)</f>
        <v>7695</v>
      </c>
      <c r="H66" s="59">
        <f t="shared" si="5"/>
        <v>7695</v>
      </c>
      <c r="I66" s="59">
        <f>TRUNC(일위대가목록!G19,0)</f>
        <v>307</v>
      </c>
      <c r="J66" s="59">
        <f t="shared" si="6"/>
        <v>307</v>
      </c>
      <c r="K66" s="59">
        <f t="shared" si="7"/>
        <v>8002</v>
      </c>
      <c r="L66" s="59">
        <f t="shared" si="8"/>
        <v>8002</v>
      </c>
      <c r="M66" s="58" t="s">
        <v>74</v>
      </c>
      <c r="N66" s="60" t="s">
        <v>855</v>
      </c>
      <c r="O66" s="60" t="s">
        <v>74</v>
      </c>
      <c r="P66" s="60" t="s">
        <v>74</v>
      </c>
      <c r="Q66" s="60" t="s">
        <v>616</v>
      </c>
      <c r="R66" s="60" t="s">
        <v>69</v>
      </c>
      <c r="S66" s="60" t="s">
        <v>71</v>
      </c>
      <c r="T66" s="60" t="s">
        <v>71</v>
      </c>
      <c r="AR66" s="60" t="s">
        <v>74</v>
      </c>
      <c r="AS66" s="60" t="s">
        <v>74</v>
      </c>
      <c r="AU66" s="60" t="s">
        <v>357</v>
      </c>
      <c r="AV66" s="56">
        <v>19</v>
      </c>
    </row>
    <row r="67" spans="1:48" ht="30" customHeight="1" x14ac:dyDescent="0.3">
      <c r="A67" s="58" t="s">
        <v>324</v>
      </c>
      <c r="B67" s="58" t="s">
        <v>641</v>
      </c>
      <c r="C67" s="58" t="s">
        <v>63</v>
      </c>
      <c r="D67" s="45">
        <v>3</v>
      </c>
      <c r="E67" s="59">
        <f>TRUNC(일위대가목록!E20,0)</f>
        <v>0</v>
      </c>
      <c r="F67" s="59">
        <f t="shared" si="4"/>
        <v>0</v>
      </c>
      <c r="G67" s="59">
        <f>TRUNC(일위대가목록!F20,0)</f>
        <v>10674</v>
      </c>
      <c r="H67" s="59">
        <f t="shared" si="5"/>
        <v>32022</v>
      </c>
      <c r="I67" s="59">
        <f>TRUNC(일위대가목록!G20,0)</f>
        <v>213</v>
      </c>
      <c r="J67" s="59">
        <f t="shared" si="6"/>
        <v>639</v>
      </c>
      <c r="K67" s="59">
        <f t="shared" si="7"/>
        <v>10887</v>
      </c>
      <c r="L67" s="59">
        <f t="shared" si="8"/>
        <v>32661</v>
      </c>
      <c r="M67" s="58" t="s">
        <v>74</v>
      </c>
      <c r="N67" s="60" t="s">
        <v>856</v>
      </c>
      <c r="O67" s="60" t="s">
        <v>74</v>
      </c>
      <c r="P67" s="60" t="s">
        <v>74</v>
      </c>
      <c r="Q67" s="60" t="s">
        <v>616</v>
      </c>
      <c r="R67" s="60" t="s">
        <v>69</v>
      </c>
      <c r="S67" s="60" t="s">
        <v>71</v>
      </c>
      <c r="T67" s="60" t="s">
        <v>71</v>
      </c>
      <c r="AR67" s="60" t="s">
        <v>74</v>
      </c>
      <c r="AS67" s="60" t="s">
        <v>74</v>
      </c>
      <c r="AU67" s="60" t="s">
        <v>356</v>
      </c>
      <c r="AV67" s="56">
        <v>20</v>
      </c>
    </row>
    <row r="68" spans="1:48" ht="30" customHeight="1" x14ac:dyDescent="0.3">
      <c r="A68" s="58" t="s">
        <v>245</v>
      </c>
      <c r="B68" s="58" t="s">
        <v>641</v>
      </c>
      <c r="C68" s="58" t="s">
        <v>63</v>
      </c>
      <c r="D68" s="45">
        <v>3</v>
      </c>
      <c r="E68" s="59">
        <f>TRUNC(일위대가목록!E21,0)</f>
        <v>0</v>
      </c>
      <c r="F68" s="59">
        <f t="shared" si="4"/>
        <v>0</v>
      </c>
      <c r="G68" s="59">
        <f>TRUNC(일위대가목록!F21,0)</f>
        <v>31776</v>
      </c>
      <c r="H68" s="59">
        <f t="shared" si="5"/>
        <v>95328</v>
      </c>
      <c r="I68" s="59">
        <f>TRUNC(일위대가목록!G21,0)</f>
        <v>635</v>
      </c>
      <c r="J68" s="59">
        <f t="shared" si="6"/>
        <v>1905</v>
      </c>
      <c r="K68" s="59">
        <f t="shared" si="7"/>
        <v>32411</v>
      </c>
      <c r="L68" s="59">
        <f t="shared" si="8"/>
        <v>97233</v>
      </c>
      <c r="M68" s="58" t="s">
        <v>74</v>
      </c>
      <c r="N68" s="60" t="s">
        <v>862</v>
      </c>
      <c r="O68" s="60" t="s">
        <v>74</v>
      </c>
      <c r="P68" s="60" t="s">
        <v>74</v>
      </c>
      <c r="Q68" s="60" t="s">
        <v>616</v>
      </c>
      <c r="R68" s="60" t="s">
        <v>69</v>
      </c>
      <c r="S68" s="60" t="s">
        <v>71</v>
      </c>
      <c r="T68" s="60" t="s">
        <v>71</v>
      </c>
      <c r="AR68" s="60" t="s">
        <v>74</v>
      </c>
      <c r="AS68" s="60" t="s">
        <v>74</v>
      </c>
      <c r="AU68" s="60" t="s">
        <v>380</v>
      </c>
      <c r="AV68" s="56">
        <v>43</v>
      </c>
    </row>
    <row r="69" spans="1:48" ht="30" customHeight="1" x14ac:dyDescent="0.3">
      <c r="A69" s="58" t="s">
        <v>520</v>
      </c>
      <c r="B69" s="58" t="s">
        <v>74</v>
      </c>
      <c r="C69" s="58" t="s">
        <v>80</v>
      </c>
      <c r="D69" s="45">
        <v>51</v>
      </c>
      <c r="E69" s="59">
        <f>TRUNC(일위대가목록!E22,0)</f>
        <v>44</v>
      </c>
      <c r="F69" s="59">
        <f t="shared" si="4"/>
        <v>2244</v>
      </c>
      <c r="G69" s="59">
        <f>TRUNC(일위대가목록!F22,0)</f>
        <v>2147</v>
      </c>
      <c r="H69" s="59">
        <f t="shared" si="5"/>
        <v>109497</v>
      </c>
      <c r="I69" s="59">
        <f>TRUNC(일위대가목록!G22,0)</f>
        <v>0</v>
      </c>
      <c r="J69" s="59">
        <f t="shared" si="6"/>
        <v>0</v>
      </c>
      <c r="K69" s="59">
        <f t="shared" si="7"/>
        <v>2191</v>
      </c>
      <c r="L69" s="59">
        <f t="shared" si="8"/>
        <v>111741</v>
      </c>
      <c r="M69" s="58" t="s">
        <v>74</v>
      </c>
      <c r="N69" s="60" t="s">
        <v>864</v>
      </c>
      <c r="O69" s="60" t="s">
        <v>74</v>
      </c>
      <c r="P69" s="60" t="s">
        <v>74</v>
      </c>
      <c r="Q69" s="60" t="s">
        <v>616</v>
      </c>
      <c r="R69" s="60" t="s">
        <v>69</v>
      </c>
      <c r="S69" s="60" t="s">
        <v>71</v>
      </c>
      <c r="T69" s="60" t="s">
        <v>71</v>
      </c>
      <c r="AR69" s="60" t="s">
        <v>74</v>
      </c>
      <c r="AS69" s="60" t="s">
        <v>74</v>
      </c>
      <c r="AU69" s="60" t="s">
        <v>358</v>
      </c>
      <c r="AV69" s="56">
        <v>21</v>
      </c>
    </row>
    <row r="70" spans="1:48" ht="30" customHeight="1" x14ac:dyDescent="0.3">
      <c r="A70" s="58" t="s">
        <v>525</v>
      </c>
      <c r="B70" s="58" t="s">
        <v>517</v>
      </c>
      <c r="C70" s="58" t="s">
        <v>62</v>
      </c>
      <c r="D70" s="45">
        <v>43</v>
      </c>
      <c r="E70" s="59">
        <f>TRUNC(일위대가목록!E23,0)</f>
        <v>0</v>
      </c>
      <c r="F70" s="59">
        <f t="shared" si="4"/>
        <v>0</v>
      </c>
      <c r="G70" s="59">
        <f>TRUNC(일위대가목록!F23,0)</f>
        <v>33521</v>
      </c>
      <c r="H70" s="59">
        <f t="shared" si="5"/>
        <v>1441403</v>
      </c>
      <c r="I70" s="59">
        <f>TRUNC(일위대가목록!G23,0)</f>
        <v>0</v>
      </c>
      <c r="J70" s="59">
        <f t="shared" si="6"/>
        <v>0</v>
      </c>
      <c r="K70" s="59">
        <f t="shared" si="7"/>
        <v>33521</v>
      </c>
      <c r="L70" s="59">
        <f t="shared" si="8"/>
        <v>1441403</v>
      </c>
      <c r="M70" s="58" t="s">
        <v>74</v>
      </c>
      <c r="N70" s="60" t="s">
        <v>861</v>
      </c>
      <c r="O70" s="60" t="s">
        <v>74</v>
      </c>
      <c r="P70" s="60" t="s">
        <v>74</v>
      </c>
      <c r="Q70" s="60" t="s">
        <v>616</v>
      </c>
      <c r="R70" s="60" t="s">
        <v>69</v>
      </c>
      <c r="S70" s="60" t="s">
        <v>71</v>
      </c>
      <c r="T70" s="60" t="s">
        <v>71</v>
      </c>
      <c r="AR70" s="60" t="s">
        <v>74</v>
      </c>
      <c r="AS70" s="60" t="s">
        <v>74</v>
      </c>
      <c r="AU70" s="60" t="s">
        <v>359</v>
      </c>
      <c r="AV70" s="56">
        <v>44</v>
      </c>
    </row>
    <row r="71" spans="1:48" ht="30" customHeight="1" x14ac:dyDescent="0.3">
      <c r="A71" s="45"/>
      <c r="B71" s="45"/>
      <c r="C71" s="45"/>
      <c r="D71" s="45"/>
      <c r="E71" s="59"/>
      <c r="F71" s="59"/>
      <c r="G71" s="59"/>
      <c r="H71" s="59"/>
      <c r="I71" s="59"/>
      <c r="J71" s="59"/>
      <c r="K71" s="59"/>
      <c r="L71" s="59"/>
      <c r="M71" s="45"/>
    </row>
    <row r="72" spans="1:48" ht="30" customHeight="1" x14ac:dyDescent="0.3">
      <c r="A72" s="58" t="s">
        <v>262</v>
      </c>
      <c r="B72" s="45"/>
      <c r="C72" s="45"/>
      <c r="D72" s="45"/>
      <c r="E72" s="59"/>
      <c r="F72" s="59">
        <f>SUMIF(Q51:Q71,"010103",F51:F71)</f>
        <v>9268970</v>
      </c>
      <c r="G72" s="59"/>
      <c r="H72" s="59">
        <f>SUMIF(Q51:Q71,"010103",H51:H71)</f>
        <v>3560506</v>
      </c>
      <c r="I72" s="59"/>
      <c r="J72" s="59">
        <f>SUMIF(Q51:Q71,"010103",J51:J71)</f>
        <v>2851</v>
      </c>
      <c r="K72" s="59"/>
      <c r="L72" s="59">
        <f>SUMIF(Q51:Q71,"010103",L51:L71)</f>
        <v>12832327</v>
      </c>
      <c r="M72" s="45"/>
      <c r="N72" s="56" t="s">
        <v>609</v>
      </c>
    </row>
    <row r="73" spans="1:48" ht="30" customHeight="1" x14ac:dyDescent="0.3">
      <c r="A73" s="58" t="s">
        <v>265</v>
      </c>
      <c r="B73" s="58" t="s">
        <v>74</v>
      </c>
      <c r="C73" s="45"/>
      <c r="D73" s="45"/>
      <c r="E73" s="59"/>
      <c r="F73" s="59"/>
      <c r="G73" s="59"/>
      <c r="H73" s="59"/>
      <c r="I73" s="59"/>
      <c r="J73" s="59"/>
      <c r="K73" s="59"/>
      <c r="L73" s="59"/>
      <c r="M73" s="45"/>
      <c r="Q73" s="60" t="s">
        <v>659</v>
      </c>
    </row>
    <row r="74" spans="1:48" ht="30" customHeight="1" x14ac:dyDescent="0.3">
      <c r="A74" s="58" t="s">
        <v>247</v>
      </c>
      <c r="B74" s="58" t="s">
        <v>660</v>
      </c>
      <c r="C74" s="58" t="s">
        <v>82</v>
      </c>
      <c r="D74" s="45">
        <v>1</v>
      </c>
      <c r="E74" s="59">
        <f>TRUNC(단가대비표!O88,0)</f>
        <v>4000000</v>
      </c>
      <c r="F74" s="59">
        <f>TRUNC(E74*D74,0)</f>
        <v>4000000</v>
      </c>
      <c r="G74" s="59">
        <f>TRUNC(단가대비표!P88,0)</f>
        <v>0</v>
      </c>
      <c r="H74" s="59">
        <f>TRUNC(G74*D74,0)</f>
        <v>0</v>
      </c>
      <c r="I74" s="59">
        <f>TRUNC(단가대비표!V88,0)</f>
        <v>0</v>
      </c>
      <c r="J74" s="59">
        <f>TRUNC(I74*D74,0)</f>
        <v>0</v>
      </c>
      <c r="K74" s="59">
        <f>TRUNC(E74+G74+I74,0)</f>
        <v>4000000</v>
      </c>
      <c r="L74" s="59">
        <f>TRUNC(F74+H74+J74,0)</f>
        <v>4000000</v>
      </c>
      <c r="M74" s="58" t="s">
        <v>74</v>
      </c>
      <c r="N74" s="60" t="s">
        <v>361</v>
      </c>
      <c r="O74" s="60" t="s">
        <v>74</v>
      </c>
      <c r="P74" s="60" t="s">
        <v>74</v>
      </c>
      <c r="Q74" s="60" t="s">
        <v>659</v>
      </c>
      <c r="R74" s="60" t="s">
        <v>71</v>
      </c>
      <c r="S74" s="60" t="s">
        <v>71</v>
      </c>
      <c r="T74" s="60" t="s">
        <v>69</v>
      </c>
      <c r="AR74" s="60" t="s">
        <v>74</v>
      </c>
      <c r="AS74" s="60" t="s">
        <v>74</v>
      </c>
      <c r="AU74" s="60" t="s">
        <v>3</v>
      </c>
      <c r="AV74" s="56">
        <v>92</v>
      </c>
    </row>
    <row r="75" spans="1:48" ht="30" customHeight="1" x14ac:dyDescent="0.3">
      <c r="A75" s="45"/>
      <c r="B75" s="45"/>
      <c r="C75" s="45"/>
      <c r="D75" s="45"/>
      <c r="E75" s="59"/>
      <c r="F75" s="59"/>
      <c r="G75" s="59"/>
      <c r="H75" s="59"/>
      <c r="I75" s="59"/>
      <c r="J75" s="59"/>
      <c r="K75" s="59"/>
      <c r="L75" s="59"/>
      <c r="M75" s="45"/>
    </row>
    <row r="76" spans="1:48" ht="30" customHeight="1" x14ac:dyDescent="0.3">
      <c r="A76" s="45"/>
      <c r="B76" s="45"/>
      <c r="C76" s="45"/>
      <c r="D76" s="45"/>
      <c r="E76" s="59"/>
      <c r="F76" s="59"/>
      <c r="G76" s="59"/>
      <c r="H76" s="59"/>
      <c r="I76" s="59"/>
      <c r="J76" s="59"/>
      <c r="K76" s="59"/>
      <c r="L76" s="59"/>
      <c r="M76" s="45"/>
    </row>
    <row r="77" spans="1:48" ht="30" customHeight="1" x14ac:dyDescent="0.3">
      <c r="A77" s="45"/>
      <c r="B77" s="45"/>
      <c r="C77" s="45"/>
      <c r="D77" s="45"/>
      <c r="E77" s="59"/>
      <c r="F77" s="59"/>
      <c r="G77" s="59"/>
      <c r="H77" s="59"/>
      <c r="I77" s="59"/>
      <c r="J77" s="59"/>
      <c r="K77" s="59"/>
      <c r="L77" s="59"/>
      <c r="M77" s="45"/>
    </row>
    <row r="78" spans="1:48" ht="30" customHeight="1" x14ac:dyDescent="0.3">
      <c r="A78" s="45"/>
      <c r="B78" s="45"/>
      <c r="C78" s="45"/>
      <c r="D78" s="45"/>
      <c r="E78" s="59"/>
      <c r="F78" s="59"/>
      <c r="G78" s="59"/>
      <c r="H78" s="59"/>
      <c r="I78" s="59"/>
      <c r="J78" s="59"/>
      <c r="K78" s="59"/>
      <c r="L78" s="59"/>
      <c r="M78" s="45"/>
    </row>
    <row r="79" spans="1:48" ht="30" customHeight="1" x14ac:dyDescent="0.3">
      <c r="A79" s="45"/>
      <c r="B79" s="45"/>
      <c r="C79" s="45"/>
      <c r="D79" s="45"/>
      <c r="E79" s="59"/>
      <c r="F79" s="59"/>
      <c r="G79" s="59"/>
      <c r="H79" s="59"/>
      <c r="I79" s="59"/>
      <c r="J79" s="59"/>
      <c r="K79" s="59"/>
      <c r="L79" s="59"/>
      <c r="M79" s="45"/>
    </row>
    <row r="80" spans="1:48" ht="30" customHeight="1" x14ac:dyDescent="0.3">
      <c r="A80" s="45"/>
      <c r="B80" s="45"/>
      <c r="C80" s="45"/>
      <c r="D80" s="45"/>
      <c r="E80" s="59"/>
      <c r="F80" s="59"/>
      <c r="G80" s="59"/>
      <c r="H80" s="59"/>
      <c r="I80" s="59"/>
      <c r="J80" s="59"/>
      <c r="K80" s="59"/>
      <c r="L80" s="59"/>
      <c r="M80" s="45"/>
    </row>
    <row r="81" spans="1:17" ht="30" customHeight="1" x14ac:dyDescent="0.3">
      <c r="A81" s="45"/>
      <c r="B81" s="45"/>
      <c r="C81" s="45"/>
      <c r="D81" s="45"/>
      <c r="E81" s="59"/>
      <c r="F81" s="59"/>
      <c r="G81" s="59"/>
      <c r="H81" s="59"/>
      <c r="I81" s="59"/>
      <c r="J81" s="59"/>
      <c r="K81" s="59"/>
      <c r="L81" s="59"/>
      <c r="M81" s="45"/>
    </row>
    <row r="82" spans="1:17" ht="30" customHeight="1" x14ac:dyDescent="0.3">
      <c r="A82" s="45"/>
      <c r="B82" s="45"/>
      <c r="C82" s="45"/>
      <c r="D82" s="45"/>
      <c r="E82" s="59"/>
      <c r="F82" s="59"/>
      <c r="G82" s="59"/>
      <c r="H82" s="59"/>
      <c r="I82" s="59"/>
      <c r="J82" s="59"/>
      <c r="K82" s="59"/>
      <c r="L82" s="59"/>
      <c r="M82" s="45"/>
    </row>
    <row r="83" spans="1:17" ht="30" customHeight="1" x14ac:dyDescent="0.3">
      <c r="A83" s="45"/>
      <c r="B83" s="45"/>
      <c r="C83" s="45"/>
      <c r="D83" s="45"/>
      <c r="E83" s="59"/>
      <c r="F83" s="59"/>
      <c r="G83" s="59"/>
      <c r="H83" s="59"/>
      <c r="I83" s="59"/>
      <c r="J83" s="59"/>
      <c r="K83" s="59"/>
      <c r="L83" s="59"/>
      <c r="M83" s="45"/>
    </row>
    <row r="84" spans="1:17" ht="30" customHeight="1" x14ac:dyDescent="0.3">
      <c r="A84" s="45"/>
      <c r="B84" s="45"/>
      <c r="C84" s="45"/>
      <c r="D84" s="45"/>
      <c r="E84" s="59"/>
      <c r="F84" s="59"/>
      <c r="G84" s="59"/>
      <c r="H84" s="59"/>
      <c r="I84" s="59"/>
      <c r="J84" s="59"/>
      <c r="K84" s="59"/>
      <c r="L84" s="59"/>
      <c r="M84" s="45"/>
    </row>
    <row r="85" spans="1:17" ht="30" customHeight="1" x14ac:dyDescent="0.3">
      <c r="A85" s="45"/>
      <c r="B85" s="45"/>
      <c r="C85" s="45"/>
      <c r="D85" s="45"/>
      <c r="E85" s="59"/>
      <c r="F85" s="59"/>
      <c r="G85" s="59"/>
      <c r="H85" s="59"/>
      <c r="I85" s="59"/>
      <c r="J85" s="59"/>
      <c r="K85" s="59"/>
      <c r="L85" s="59"/>
      <c r="M85" s="45"/>
    </row>
    <row r="86" spans="1:17" ht="30" customHeight="1" x14ac:dyDescent="0.3">
      <c r="A86" s="45"/>
      <c r="B86" s="45"/>
      <c r="C86" s="45"/>
      <c r="D86" s="45"/>
      <c r="E86" s="59"/>
      <c r="F86" s="59"/>
      <c r="G86" s="59"/>
      <c r="H86" s="59"/>
      <c r="I86" s="59"/>
      <c r="J86" s="59"/>
      <c r="K86" s="59"/>
      <c r="L86" s="59"/>
      <c r="M86" s="45"/>
    </row>
    <row r="87" spans="1:17" ht="30" customHeight="1" x14ac:dyDescent="0.3">
      <c r="A87" s="45"/>
      <c r="B87" s="45"/>
      <c r="C87" s="45"/>
      <c r="D87" s="45"/>
      <c r="E87" s="59"/>
      <c r="F87" s="59"/>
      <c r="G87" s="59"/>
      <c r="H87" s="59"/>
      <c r="I87" s="59"/>
      <c r="J87" s="59"/>
      <c r="K87" s="59"/>
      <c r="L87" s="59"/>
      <c r="M87" s="45"/>
    </row>
    <row r="88" spans="1:17" ht="30" customHeight="1" x14ac:dyDescent="0.3">
      <c r="A88" s="45"/>
      <c r="B88" s="45"/>
      <c r="C88" s="45"/>
      <c r="D88" s="45"/>
      <c r="E88" s="59"/>
      <c r="F88" s="59"/>
      <c r="G88" s="59"/>
      <c r="H88" s="59"/>
      <c r="I88" s="59"/>
      <c r="J88" s="59"/>
      <c r="K88" s="59"/>
      <c r="L88" s="59"/>
      <c r="M88" s="45"/>
    </row>
    <row r="89" spans="1:17" ht="30" customHeight="1" x14ac:dyDescent="0.3">
      <c r="A89" s="45"/>
      <c r="B89" s="45"/>
      <c r="C89" s="45"/>
      <c r="D89" s="45"/>
      <c r="E89" s="59"/>
      <c r="F89" s="59"/>
      <c r="G89" s="59"/>
      <c r="H89" s="59"/>
      <c r="I89" s="59"/>
      <c r="J89" s="59"/>
      <c r="K89" s="59"/>
      <c r="L89" s="59"/>
      <c r="M89" s="45"/>
    </row>
    <row r="90" spans="1:17" ht="30" customHeight="1" x14ac:dyDescent="0.3">
      <c r="A90" s="45"/>
      <c r="B90" s="45"/>
      <c r="C90" s="45"/>
      <c r="D90" s="45"/>
      <c r="E90" s="59"/>
      <c r="F90" s="59"/>
      <c r="G90" s="59"/>
      <c r="H90" s="59"/>
      <c r="I90" s="59"/>
      <c r="J90" s="59"/>
      <c r="K90" s="59"/>
      <c r="L90" s="59"/>
      <c r="M90" s="45"/>
    </row>
    <row r="91" spans="1:17" ht="30" customHeight="1" x14ac:dyDescent="0.3">
      <c r="A91" s="45"/>
      <c r="B91" s="45"/>
      <c r="C91" s="45"/>
      <c r="D91" s="45"/>
      <c r="E91" s="59"/>
      <c r="F91" s="59"/>
      <c r="G91" s="59"/>
      <c r="H91" s="59"/>
      <c r="I91" s="59"/>
      <c r="J91" s="59"/>
      <c r="K91" s="59"/>
      <c r="L91" s="59"/>
      <c r="M91" s="45"/>
    </row>
    <row r="92" spans="1:17" ht="30" customHeight="1" x14ac:dyDescent="0.3">
      <c r="A92" s="45"/>
      <c r="B92" s="45"/>
      <c r="C92" s="45"/>
      <c r="D92" s="45"/>
      <c r="E92" s="59"/>
      <c r="F92" s="59"/>
      <c r="G92" s="59"/>
      <c r="H92" s="59"/>
      <c r="I92" s="59"/>
      <c r="J92" s="59"/>
      <c r="K92" s="59"/>
      <c r="L92" s="59"/>
      <c r="M92" s="45"/>
    </row>
    <row r="93" spans="1:17" ht="30" customHeight="1" x14ac:dyDescent="0.3">
      <c r="A93" s="45"/>
      <c r="B93" s="45"/>
      <c r="C93" s="45"/>
      <c r="D93" s="45"/>
      <c r="E93" s="59"/>
      <c r="F93" s="59"/>
      <c r="G93" s="59"/>
      <c r="H93" s="59"/>
      <c r="I93" s="59"/>
      <c r="J93" s="59"/>
      <c r="K93" s="59"/>
      <c r="L93" s="59"/>
      <c r="M93" s="45"/>
    </row>
    <row r="94" spans="1:17" ht="30" customHeight="1" x14ac:dyDescent="0.3">
      <c r="A94" s="45"/>
      <c r="B94" s="45"/>
      <c r="C94" s="45"/>
      <c r="D94" s="45"/>
      <c r="E94" s="59"/>
      <c r="F94" s="59"/>
      <c r="G94" s="59"/>
      <c r="H94" s="59"/>
      <c r="I94" s="59"/>
      <c r="J94" s="59"/>
      <c r="K94" s="59"/>
      <c r="L94" s="59"/>
      <c r="M94" s="45"/>
    </row>
    <row r="95" spans="1:17" ht="30" customHeight="1" x14ac:dyDescent="0.3">
      <c r="A95" s="58" t="s">
        <v>262</v>
      </c>
      <c r="B95" s="45"/>
      <c r="C95" s="45"/>
      <c r="D95" s="45"/>
      <c r="E95" s="59"/>
      <c r="F95" s="59">
        <f>SUMIF(Q74:Q94,"010104",F74:F94)</f>
        <v>4000000</v>
      </c>
      <c r="G95" s="59"/>
      <c r="H95" s="59">
        <f>SUMIF(Q74:Q94,"010104",H74:H94)</f>
        <v>0</v>
      </c>
      <c r="I95" s="59"/>
      <c r="J95" s="59">
        <f>SUMIF(Q74:Q94,"010104",J74:J94)</f>
        <v>0</v>
      </c>
      <c r="K95" s="59"/>
      <c r="L95" s="59">
        <f>SUMIF(Q74:Q94,"010104",L74:L94)</f>
        <v>4000000</v>
      </c>
      <c r="M95" s="45"/>
      <c r="N95" s="56" t="s">
        <v>609</v>
      </c>
    </row>
    <row r="96" spans="1:17" ht="30" customHeight="1" x14ac:dyDescent="0.3">
      <c r="A96" s="58" t="s">
        <v>266</v>
      </c>
      <c r="B96" s="58" t="s">
        <v>74</v>
      </c>
      <c r="C96" s="45"/>
      <c r="D96" s="45"/>
      <c r="E96" s="59"/>
      <c r="F96" s="59"/>
      <c r="G96" s="59"/>
      <c r="H96" s="59"/>
      <c r="I96" s="59"/>
      <c r="J96" s="59"/>
      <c r="K96" s="59"/>
      <c r="L96" s="59"/>
      <c r="M96" s="45"/>
      <c r="Q96" s="60" t="s">
        <v>661</v>
      </c>
    </row>
    <row r="97" spans="1:48" ht="30" customHeight="1" x14ac:dyDescent="0.3">
      <c r="A97" s="58" t="s">
        <v>643</v>
      </c>
      <c r="B97" s="58" t="s">
        <v>74</v>
      </c>
      <c r="C97" s="58" t="s">
        <v>62</v>
      </c>
      <c r="D97" s="45">
        <v>51</v>
      </c>
      <c r="E97" s="59">
        <f>TRUNC(일위대가목록!E24,0)</f>
        <v>0</v>
      </c>
      <c r="F97" s="59">
        <f>TRUNC(E97*D97,0)</f>
        <v>0</v>
      </c>
      <c r="G97" s="59">
        <f>TRUNC(일위대가목록!F24,0)</f>
        <v>5717</v>
      </c>
      <c r="H97" s="59">
        <f>TRUNC(G97*D97,0)</f>
        <v>291567</v>
      </c>
      <c r="I97" s="59">
        <f>TRUNC(일위대가목록!G24,0)</f>
        <v>114</v>
      </c>
      <c r="J97" s="59">
        <f>TRUNC(I97*D97,0)</f>
        <v>5814</v>
      </c>
      <c r="K97" s="59">
        <f t="shared" ref="K97:L100" si="9">TRUNC(E97+G97+I97,0)</f>
        <v>5831</v>
      </c>
      <c r="L97" s="59">
        <f t="shared" si="9"/>
        <v>297381</v>
      </c>
      <c r="M97" s="58" t="s">
        <v>74</v>
      </c>
      <c r="N97" s="60" t="s">
        <v>863</v>
      </c>
      <c r="O97" s="60" t="s">
        <v>74</v>
      </c>
      <c r="P97" s="60" t="s">
        <v>74</v>
      </c>
      <c r="Q97" s="60" t="s">
        <v>661</v>
      </c>
      <c r="R97" s="60" t="s">
        <v>69</v>
      </c>
      <c r="S97" s="60" t="s">
        <v>71</v>
      </c>
      <c r="T97" s="60" t="s">
        <v>71</v>
      </c>
      <c r="AR97" s="60" t="s">
        <v>74</v>
      </c>
      <c r="AS97" s="60" t="s">
        <v>74</v>
      </c>
      <c r="AU97" s="60" t="s">
        <v>367</v>
      </c>
      <c r="AV97" s="56">
        <v>23</v>
      </c>
    </row>
    <row r="98" spans="1:48" ht="30" customHeight="1" x14ac:dyDescent="0.3">
      <c r="A98" s="58" t="s">
        <v>664</v>
      </c>
      <c r="B98" s="58" t="s">
        <v>74</v>
      </c>
      <c r="C98" s="58" t="s">
        <v>62</v>
      </c>
      <c r="D98" s="45">
        <v>11</v>
      </c>
      <c r="E98" s="59">
        <f>TRUNC(일위대가목록!E25,0)</f>
        <v>0</v>
      </c>
      <c r="F98" s="59">
        <f>TRUNC(E98*D98,0)</f>
        <v>0</v>
      </c>
      <c r="G98" s="59">
        <f>TRUNC(일위대가목록!F25,0)</f>
        <v>8277</v>
      </c>
      <c r="H98" s="59">
        <f>TRUNC(G98*D98,0)</f>
        <v>91047</v>
      </c>
      <c r="I98" s="59">
        <f>TRUNC(일위대가목록!G25,0)</f>
        <v>0</v>
      </c>
      <c r="J98" s="59">
        <f>TRUNC(I98*D98,0)</f>
        <v>0</v>
      </c>
      <c r="K98" s="59">
        <f t="shared" si="9"/>
        <v>8277</v>
      </c>
      <c r="L98" s="59">
        <f t="shared" si="9"/>
        <v>91047</v>
      </c>
      <c r="M98" s="58" t="s">
        <v>74</v>
      </c>
      <c r="N98" s="60" t="s">
        <v>865</v>
      </c>
      <c r="O98" s="60" t="s">
        <v>74</v>
      </c>
      <c r="P98" s="60" t="s">
        <v>74</v>
      </c>
      <c r="Q98" s="60" t="s">
        <v>661</v>
      </c>
      <c r="R98" s="60" t="s">
        <v>69</v>
      </c>
      <c r="S98" s="60" t="s">
        <v>71</v>
      </c>
      <c r="T98" s="60" t="s">
        <v>71</v>
      </c>
      <c r="AR98" s="60" t="s">
        <v>74</v>
      </c>
      <c r="AS98" s="60" t="s">
        <v>74</v>
      </c>
      <c r="AU98" s="60" t="s">
        <v>379</v>
      </c>
      <c r="AV98" s="56">
        <v>46</v>
      </c>
    </row>
    <row r="99" spans="1:48" ht="30" customHeight="1" x14ac:dyDescent="0.3">
      <c r="A99" s="58" t="s">
        <v>662</v>
      </c>
      <c r="B99" s="58" t="s">
        <v>74</v>
      </c>
      <c r="C99" s="58" t="s">
        <v>62</v>
      </c>
      <c r="D99" s="45">
        <v>4</v>
      </c>
      <c r="E99" s="59">
        <f>TRUNC(일위대가목록!E26,0)</f>
        <v>0</v>
      </c>
      <c r="F99" s="59">
        <f>TRUNC(E99*D99,0)</f>
        <v>0</v>
      </c>
      <c r="G99" s="59">
        <f>TRUNC(일위대가목록!F26,0)</f>
        <v>24831</v>
      </c>
      <c r="H99" s="59">
        <f>TRUNC(G99*D99,0)</f>
        <v>99324</v>
      </c>
      <c r="I99" s="59">
        <f>TRUNC(일위대가목록!G26,0)</f>
        <v>0</v>
      </c>
      <c r="J99" s="59">
        <f>TRUNC(I99*D99,0)</f>
        <v>0</v>
      </c>
      <c r="K99" s="59">
        <f t="shared" si="9"/>
        <v>24831</v>
      </c>
      <c r="L99" s="59">
        <f t="shared" si="9"/>
        <v>99324</v>
      </c>
      <c r="M99" s="58" t="s">
        <v>74</v>
      </c>
      <c r="N99" s="60" t="s">
        <v>869</v>
      </c>
      <c r="O99" s="60" t="s">
        <v>74</v>
      </c>
      <c r="P99" s="60" t="s">
        <v>74</v>
      </c>
      <c r="Q99" s="60" t="s">
        <v>661</v>
      </c>
      <c r="R99" s="60" t="s">
        <v>69</v>
      </c>
      <c r="S99" s="60" t="s">
        <v>71</v>
      </c>
      <c r="T99" s="60" t="s">
        <v>71</v>
      </c>
      <c r="AR99" s="60" t="s">
        <v>74</v>
      </c>
      <c r="AS99" s="60" t="s">
        <v>74</v>
      </c>
      <c r="AU99" s="60" t="s">
        <v>377</v>
      </c>
      <c r="AV99" s="56">
        <v>24</v>
      </c>
    </row>
    <row r="100" spans="1:48" ht="30" customHeight="1" x14ac:dyDescent="0.3">
      <c r="A100" s="58" t="s">
        <v>644</v>
      </c>
      <c r="B100" s="58" t="s">
        <v>74</v>
      </c>
      <c r="C100" s="58" t="s">
        <v>62</v>
      </c>
      <c r="D100" s="45">
        <v>5</v>
      </c>
      <c r="E100" s="59">
        <f>TRUNC(일위대가목록!E27,0)</f>
        <v>0</v>
      </c>
      <c r="F100" s="59">
        <f>TRUNC(E100*D100,0)</f>
        <v>0</v>
      </c>
      <c r="G100" s="59">
        <f>TRUNC(일위대가목록!F27,0)</f>
        <v>24831</v>
      </c>
      <c r="H100" s="59">
        <f>TRUNC(G100*D100,0)</f>
        <v>124155</v>
      </c>
      <c r="I100" s="59">
        <f>TRUNC(일위대가목록!G27,0)</f>
        <v>0</v>
      </c>
      <c r="J100" s="59">
        <f>TRUNC(I100*D100,0)</f>
        <v>0</v>
      </c>
      <c r="K100" s="59">
        <f t="shared" si="9"/>
        <v>24831</v>
      </c>
      <c r="L100" s="59">
        <f t="shared" si="9"/>
        <v>124155</v>
      </c>
      <c r="M100" s="58" t="s">
        <v>74</v>
      </c>
      <c r="N100" s="60" t="s">
        <v>866</v>
      </c>
      <c r="O100" s="60" t="s">
        <v>74</v>
      </c>
      <c r="P100" s="60" t="s">
        <v>74</v>
      </c>
      <c r="Q100" s="60" t="s">
        <v>661</v>
      </c>
      <c r="R100" s="60" t="s">
        <v>69</v>
      </c>
      <c r="S100" s="60" t="s">
        <v>71</v>
      </c>
      <c r="T100" s="60" t="s">
        <v>71</v>
      </c>
      <c r="AR100" s="60" t="s">
        <v>74</v>
      </c>
      <c r="AS100" s="60" t="s">
        <v>74</v>
      </c>
      <c r="AU100" s="60" t="s">
        <v>362</v>
      </c>
      <c r="AV100" s="56">
        <v>25</v>
      </c>
    </row>
    <row r="101" spans="1:48" ht="30" customHeight="1" x14ac:dyDescent="0.3">
      <c r="A101" s="45"/>
      <c r="B101" s="45"/>
      <c r="C101" s="45"/>
      <c r="D101" s="45"/>
      <c r="E101" s="59"/>
      <c r="F101" s="59"/>
      <c r="G101" s="59"/>
      <c r="H101" s="59"/>
      <c r="I101" s="59"/>
      <c r="J101" s="59"/>
      <c r="K101" s="59"/>
      <c r="L101" s="59"/>
      <c r="M101" s="45"/>
    </row>
    <row r="102" spans="1:48" ht="30" customHeight="1" x14ac:dyDescent="0.3">
      <c r="A102" s="45"/>
      <c r="B102" s="45"/>
      <c r="C102" s="45"/>
      <c r="D102" s="45"/>
      <c r="E102" s="59"/>
      <c r="F102" s="59"/>
      <c r="G102" s="59"/>
      <c r="H102" s="59"/>
      <c r="I102" s="59"/>
      <c r="J102" s="59"/>
      <c r="K102" s="59"/>
      <c r="L102" s="59"/>
      <c r="M102" s="45"/>
    </row>
    <row r="103" spans="1:48" ht="30" customHeight="1" x14ac:dyDescent="0.3">
      <c r="A103" s="45"/>
      <c r="B103" s="45"/>
      <c r="C103" s="45"/>
      <c r="D103" s="45"/>
      <c r="E103" s="59"/>
      <c r="F103" s="59"/>
      <c r="G103" s="59"/>
      <c r="H103" s="59"/>
      <c r="I103" s="59"/>
      <c r="J103" s="59"/>
      <c r="K103" s="59"/>
      <c r="L103" s="59"/>
      <c r="M103" s="45"/>
    </row>
    <row r="104" spans="1:48" ht="30" customHeight="1" x14ac:dyDescent="0.3">
      <c r="A104" s="45"/>
      <c r="B104" s="45"/>
      <c r="C104" s="45"/>
      <c r="D104" s="45"/>
      <c r="E104" s="59"/>
      <c r="F104" s="59"/>
      <c r="G104" s="59"/>
      <c r="H104" s="59"/>
      <c r="I104" s="59"/>
      <c r="J104" s="59"/>
      <c r="K104" s="59"/>
      <c r="L104" s="59"/>
      <c r="M104" s="45"/>
    </row>
    <row r="105" spans="1:48" ht="30" customHeight="1" x14ac:dyDescent="0.3">
      <c r="A105" s="45"/>
      <c r="B105" s="45"/>
      <c r="C105" s="45"/>
      <c r="D105" s="45"/>
      <c r="E105" s="59"/>
      <c r="F105" s="59"/>
      <c r="G105" s="59"/>
      <c r="H105" s="59"/>
      <c r="I105" s="59"/>
      <c r="J105" s="59"/>
      <c r="K105" s="59"/>
      <c r="L105" s="59"/>
      <c r="M105" s="45"/>
    </row>
    <row r="106" spans="1:48" ht="30" customHeight="1" x14ac:dyDescent="0.3">
      <c r="A106" s="45"/>
      <c r="B106" s="45"/>
      <c r="C106" s="45"/>
      <c r="D106" s="45"/>
      <c r="E106" s="59"/>
      <c r="F106" s="59"/>
      <c r="G106" s="59"/>
      <c r="H106" s="59"/>
      <c r="I106" s="59"/>
      <c r="J106" s="59"/>
      <c r="K106" s="59"/>
      <c r="L106" s="59"/>
      <c r="M106" s="45"/>
    </row>
    <row r="107" spans="1:48" ht="30" customHeight="1" x14ac:dyDescent="0.3">
      <c r="A107" s="45"/>
      <c r="B107" s="45"/>
      <c r="C107" s="45"/>
      <c r="D107" s="45"/>
      <c r="E107" s="59"/>
      <c r="F107" s="59"/>
      <c r="G107" s="59"/>
      <c r="H107" s="59"/>
      <c r="I107" s="59"/>
      <c r="J107" s="59"/>
      <c r="K107" s="59"/>
      <c r="L107" s="59"/>
      <c r="M107" s="45"/>
    </row>
    <row r="108" spans="1:48" ht="30" customHeight="1" x14ac:dyDescent="0.3">
      <c r="A108" s="45"/>
      <c r="B108" s="45"/>
      <c r="C108" s="45"/>
      <c r="D108" s="45"/>
      <c r="E108" s="59"/>
      <c r="F108" s="59"/>
      <c r="G108" s="59"/>
      <c r="H108" s="59"/>
      <c r="I108" s="59"/>
      <c r="J108" s="59"/>
      <c r="K108" s="59"/>
      <c r="L108" s="59"/>
      <c r="M108" s="45"/>
    </row>
    <row r="109" spans="1:48" ht="30" customHeight="1" x14ac:dyDescent="0.3">
      <c r="A109" s="45"/>
      <c r="B109" s="45"/>
      <c r="C109" s="45"/>
      <c r="D109" s="45"/>
      <c r="E109" s="59"/>
      <c r="F109" s="59"/>
      <c r="G109" s="59"/>
      <c r="H109" s="59"/>
      <c r="I109" s="59"/>
      <c r="J109" s="59"/>
      <c r="K109" s="59"/>
      <c r="L109" s="59"/>
      <c r="M109" s="45"/>
    </row>
    <row r="110" spans="1:48" ht="30" customHeight="1" x14ac:dyDescent="0.3">
      <c r="A110" s="45"/>
      <c r="B110" s="45"/>
      <c r="C110" s="45"/>
      <c r="D110" s="45"/>
      <c r="E110" s="59"/>
      <c r="F110" s="59"/>
      <c r="G110" s="59"/>
      <c r="H110" s="59"/>
      <c r="I110" s="59"/>
      <c r="J110" s="59"/>
      <c r="K110" s="59"/>
      <c r="L110" s="59"/>
      <c r="M110" s="45"/>
    </row>
    <row r="111" spans="1:48" ht="30" customHeight="1" x14ac:dyDescent="0.3">
      <c r="A111" s="45"/>
      <c r="B111" s="45"/>
      <c r="C111" s="45"/>
      <c r="D111" s="45"/>
      <c r="E111" s="59"/>
      <c r="F111" s="59"/>
      <c r="G111" s="59"/>
      <c r="H111" s="59"/>
      <c r="I111" s="59"/>
      <c r="J111" s="59"/>
      <c r="K111" s="59"/>
      <c r="L111" s="59"/>
      <c r="M111" s="45"/>
    </row>
    <row r="112" spans="1:48" ht="30" customHeight="1" x14ac:dyDescent="0.3">
      <c r="A112" s="45"/>
      <c r="B112" s="45"/>
      <c r="C112" s="45"/>
      <c r="D112" s="45"/>
      <c r="E112" s="59"/>
      <c r="F112" s="59"/>
      <c r="G112" s="59"/>
      <c r="H112" s="59"/>
      <c r="I112" s="59"/>
      <c r="J112" s="59"/>
      <c r="K112" s="59"/>
      <c r="L112" s="59"/>
      <c r="M112" s="45"/>
    </row>
    <row r="113" spans="1:48" ht="30" customHeight="1" x14ac:dyDescent="0.3">
      <c r="A113" s="45"/>
      <c r="B113" s="45"/>
      <c r="C113" s="45"/>
      <c r="D113" s="45"/>
      <c r="E113" s="59"/>
      <c r="F113" s="59"/>
      <c r="G113" s="59"/>
      <c r="H113" s="59"/>
      <c r="I113" s="59"/>
      <c r="J113" s="59"/>
      <c r="K113" s="59"/>
      <c r="L113" s="59"/>
      <c r="M113" s="45"/>
    </row>
    <row r="114" spans="1:48" ht="30" customHeight="1" x14ac:dyDescent="0.3">
      <c r="A114" s="45"/>
      <c r="B114" s="45"/>
      <c r="C114" s="45"/>
      <c r="D114" s="45"/>
      <c r="E114" s="59"/>
      <c r="F114" s="59"/>
      <c r="G114" s="59"/>
      <c r="H114" s="59"/>
      <c r="I114" s="59"/>
      <c r="J114" s="59"/>
      <c r="K114" s="59"/>
      <c r="L114" s="59"/>
      <c r="M114" s="45"/>
    </row>
    <row r="115" spans="1:48" ht="30" customHeight="1" x14ac:dyDescent="0.3">
      <c r="A115" s="45"/>
      <c r="B115" s="45"/>
      <c r="C115" s="45"/>
      <c r="D115" s="45"/>
      <c r="E115" s="59"/>
      <c r="F115" s="59"/>
      <c r="G115" s="59"/>
      <c r="H115" s="59"/>
      <c r="I115" s="59"/>
      <c r="J115" s="59"/>
      <c r="K115" s="59"/>
      <c r="L115" s="59"/>
      <c r="M115" s="45"/>
    </row>
    <row r="116" spans="1:48" ht="30" customHeight="1" x14ac:dyDescent="0.3">
      <c r="A116" s="45"/>
      <c r="B116" s="45"/>
      <c r="C116" s="45"/>
      <c r="D116" s="45"/>
      <c r="E116" s="59"/>
      <c r="F116" s="59"/>
      <c r="G116" s="59"/>
      <c r="H116" s="59"/>
      <c r="I116" s="59"/>
      <c r="J116" s="59"/>
      <c r="K116" s="59"/>
      <c r="L116" s="59"/>
      <c r="M116" s="45"/>
    </row>
    <row r="117" spans="1:48" ht="30" customHeight="1" x14ac:dyDescent="0.3">
      <c r="A117" s="45"/>
      <c r="B117" s="45"/>
      <c r="C117" s="45"/>
      <c r="D117" s="45"/>
      <c r="E117" s="59"/>
      <c r="F117" s="59"/>
      <c r="G117" s="59"/>
      <c r="H117" s="59"/>
      <c r="I117" s="59"/>
      <c r="J117" s="59"/>
      <c r="K117" s="59"/>
      <c r="L117" s="59"/>
      <c r="M117" s="45"/>
    </row>
    <row r="118" spans="1:48" ht="30" customHeight="1" x14ac:dyDescent="0.3">
      <c r="A118" s="58" t="s">
        <v>262</v>
      </c>
      <c r="B118" s="45"/>
      <c r="C118" s="45"/>
      <c r="D118" s="45"/>
      <c r="E118" s="59"/>
      <c r="F118" s="59">
        <f>SUMIF(Q97:Q117,"010105",F97:F117)</f>
        <v>0</v>
      </c>
      <c r="G118" s="59"/>
      <c r="H118" s="59">
        <f>SUMIF(Q97:Q117,"010105",H97:H117)</f>
        <v>606093</v>
      </c>
      <c r="I118" s="59"/>
      <c r="J118" s="59">
        <f>SUMIF(Q97:Q117,"010105",J97:J117)</f>
        <v>5814</v>
      </c>
      <c r="K118" s="59"/>
      <c r="L118" s="59">
        <f>SUMIF(Q97:Q117,"010105",L97:L117)</f>
        <v>611907</v>
      </c>
      <c r="M118" s="45"/>
      <c r="N118" s="56" t="s">
        <v>609</v>
      </c>
    </row>
    <row r="119" spans="1:48" ht="30" customHeight="1" x14ac:dyDescent="0.3">
      <c r="A119" s="58" t="s">
        <v>246</v>
      </c>
      <c r="B119" s="58" t="s">
        <v>74</v>
      </c>
      <c r="C119" s="45"/>
      <c r="D119" s="45"/>
      <c r="E119" s="59"/>
      <c r="F119" s="59"/>
      <c r="G119" s="59"/>
      <c r="H119" s="59"/>
      <c r="I119" s="59"/>
      <c r="J119" s="59"/>
      <c r="K119" s="59"/>
      <c r="L119" s="59"/>
      <c r="M119" s="45"/>
      <c r="Q119" s="60" t="s">
        <v>654</v>
      </c>
    </row>
    <row r="120" spans="1:48" ht="30" customHeight="1" x14ac:dyDescent="0.3">
      <c r="A120" s="58" t="s">
        <v>81</v>
      </c>
      <c r="B120" s="58" t="s">
        <v>526</v>
      </c>
      <c r="C120" s="58" t="s">
        <v>100</v>
      </c>
      <c r="D120" s="45">
        <v>-75</v>
      </c>
      <c r="E120" s="59">
        <f>TRUNC(단가대비표!O6,0)</f>
        <v>325</v>
      </c>
      <c r="F120" s="59">
        <f>TRUNC(E120*D120,0)</f>
        <v>-24375</v>
      </c>
      <c r="G120" s="59">
        <f>TRUNC(단가대비표!P6,0)</f>
        <v>0</v>
      </c>
      <c r="H120" s="59">
        <f>TRUNC(G120*D120,0)</f>
        <v>0</v>
      </c>
      <c r="I120" s="59">
        <f>TRUNC(단가대비표!V6,0)</f>
        <v>0</v>
      </c>
      <c r="J120" s="59">
        <f>TRUNC(I120*D120,0)</f>
        <v>0</v>
      </c>
      <c r="K120" s="59">
        <f>TRUNC(E120+G120+I120,0)</f>
        <v>325</v>
      </c>
      <c r="L120" s="59">
        <f>TRUNC(F120+H120+J120,0)</f>
        <v>-24375</v>
      </c>
      <c r="M120" s="58" t="s">
        <v>658</v>
      </c>
      <c r="N120" s="60" t="s">
        <v>363</v>
      </c>
      <c r="O120" s="60" t="s">
        <v>74</v>
      </c>
      <c r="P120" s="60" t="s">
        <v>74</v>
      </c>
      <c r="Q120" s="60" t="s">
        <v>654</v>
      </c>
      <c r="R120" s="60" t="s">
        <v>71</v>
      </c>
      <c r="S120" s="60" t="s">
        <v>71</v>
      </c>
      <c r="T120" s="60" t="s">
        <v>69</v>
      </c>
      <c r="AR120" s="60" t="s">
        <v>74</v>
      </c>
      <c r="AS120" s="60" t="s">
        <v>74</v>
      </c>
      <c r="AU120" s="60" t="s">
        <v>180</v>
      </c>
      <c r="AV120" s="56">
        <v>30</v>
      </c>
    </row>
    <row r="121" spans="1:48" ht="30" customHeight="1" x14ac:dyDescent="0.3">
      <c r="A121" s="45"/>
      <c r="B121" s="45"/>
      <c r="C121" s="45"/>
      <c r="D121" s="45"/>
      <c r="E121" s="59"/>
      <c r="F121" s="59"/>
      <c r="G121" s="59"/>
      <c r="H121" s="59"/>
      <c r="I121" s="59"/>
      <c r="J121" s="59"/>
      <c r="K121" s="59"/>
      <c r="L121" s="59"/>
      <c r="M121" s="45"/>
    </row>
    <row r="122" spans="1:48" ht="30" customHeight="1" x14ac:dyDescent="0.3">
      <c r="A122" s="45"/>
      <c r="B122" s="45"/>
      <c r="C122" s="45"/>
      <c r="D122" s="45"/>
      <c r="E122" s="59"/>
      <c r="F122" s="59"/>
      <c r="G122" s="59"/>
      <c r="H122" s="59"/>
      <c r="I122" s="59"/>
      <c r="J122" s="59"/>
      <c r="K122" s="59"/>
      <c r="L122" s="59"/>
      <c r="M122" s="45"/>
    </row>
    <row r="123" spans="1:48" ht="30" customHeight="1" x14ac:dyDescent="0.3">
      <c r="A123" s="45"/>
      <c r="B123" s="45"/>
      <c r="C123" s="45"/>
      <c r="D123" s="45"/>
      <c r="E123" s="59"/>
      <c r="F123" s="59"/>
      <c r="G123" s="59"/>
      <c r="H123" s="59"/>
      <c r="I123" s="59"/>
      <c r="J123" s="59"/>
      <c r="K123" s="59"/>
      <c r="L123" s="59"/>
      <c r="M123" s="45"/>
    </row>
    <row r="124" spans="1:48" ht="30" customHeight="1" x14ac:dyDescent="0.3">
      <c r="A124" s="45"/>
      <c r="B124" s="45"/>
      <c r="C124" s="45"/>
      <c r="D124" s="45"/>
      <c r="E124" s="59"/>
      <c r="F124" s="59"/>
      <c r="G124" s="59"/>
      <c r="H124" s="59"/>
      <c r="I124" s="59"/>
      <c r="J124" s="59"/>
      <c r="K124" s="59"/>
      <c r="L124" s="59"/>
      <c r="M124" s="45"/>
    </row>
    <row r="125" spans="1:48" ht="30" customHeight="1" x14ac:dyDescent="0.3">
      <c r="A125" s="45"/>
      <c r="B125" s="45"/>
      <c r="C125" s="45"/>
      <c r="D125" s="45"/>
      <c r="E125" s="59"/>
      <c r="F125" s="59"/>
      <c r="G125" s="59"/>
      <c r="H125" s="59"/>
      <c r="I125" s="59"/>
      <c r="J125" s="59"/>
      <c r="K125" s="59"/>
      <c r="L125" s="59"/>
      <c r="M125" s="45"/>
    </row>
    <row r="126" spans="1:48" ht="30" customHeight="1" x14ac:dyDescent="0.3">
      <c r="A126" s="45"/>
      <c r="B126" s="45"/>
      <c r="C126" s="45"/>
      <c r="D126" s="45"/>
      <c r="E126" s="59"/>
      <c r="F126" s="59"/>
      <c r="G126" s="59"/>
      <c r="H126" s="59"/>
      <c r="I126" s="59"/>
      <c r="J126" s="59"/>
      <c r="K126" s="59"/>
      <c r="L126" s="59"/>
      <c r="M126" s="45"/>
    </row>
    <row r="127" spans="1:48" ht="30" customHeight="1" x14ac:dyDescent="0.3">
      <c r="A127" s="45"/>
      <c r="B127" s="45"/>
      <c r="C127" s="45"/>
      <c r="D127" s="45"/>
      <c r="E127" s="59"/>
      <c r="F127" s="59"/>
      <c r="G127" s="59"/>
      <c r="H127" s="59"/>
      <c r="I127" s="59"/>
      <c r="J127" s="59"/>
      <c r="K127" s="59"/>
      <c r="L127" s="59"/>
      <c r="M127" s="45"/>
    </row>
    <row r="128" spans="1:48" ht="30" customHeight="1" x14ac:dyDescent="0.3">
      <c r="A128" s="45"/>
      <c r="B128" s="45"/>
      <c r="C128" s="45"/>
      <c r="D128" s="45"/>
      <c r="E128" s="59"/>
      <c r="F128" s="59"/>
      <c r="G128" s="59"/>
      <c r="H128" s="59"/>
      <c r="I128" s="59"/>
      <c r="J128" s="59"/>
      <c r="K128" s="59"/>
      <c r="L128" s="59"/>
      <c r="M128" s="45"/>
    </row>
    <row r="129" spans="1:48" ht="30" customHeight="1" x14ac:dyDescent="0.3">
      <c r="A129" s="45"/>
      <c r="B129" s="45"/>
      <c r="C129" s="45"/>
      <c r="D129" s="45"/>
      <c r="E129" s="59"/>
      <c r="F129" s="59"/>
      <c r="G129" s="59"/>
      <c r="H129" s="59"/>
      <c r="I129" s="59"/>
      <c r="J129" s="59"/>
      <c r="K129" s="59"/>
      <c r="L129" s="59"/>
      <c r="M129" s="45"/>
    </row>
    <row r="130" spans="1:48" ht="30" customHeight="1" x14ac:dyDescent="0.3">
      <c r="A130" s="45"/>
      <c r="B130" s="45"/>
      <c r="C130" s="45"/>
      <c r="D130" s="45"/>
      <c r="E130" s="59"/>
      <c r="F130" s="59"/>
      <c r="G130" s="59"/>
      <c r="H130" s="59"/>
      <c r="I130" s="59"/>
      <c r="J130" s="59"/>
      <c r="K130" s="59"/>
      <c r="L130" s="59"/>
      <c r="M130" s="45"/>
    </row>
    <row r="131" spans="1:48" ht="30" customHeight="1" x14ac:dyDescent="0.3">
      <c r="A131" s="45"/>
      <c r="B131" s="45"/>
      <c r="C131" s="45"/>
      <c r="D131" s="45"/>
      <c r="E131" s="59"/>
      <c r="F131" s="59"/>
      <c r="G131" s="59"/>
      <c r="H131" s="59"/>
      <c r="I131" s="59"/>
      <c r="J131" s="59"/>
      <c r="K131" s="59"/>
      <c r="L131" s="59"/>
      <c r="M131" s="45"/>
    </row>
    <row r="132" spans="1:48" ht="30" customHeight="1" x14ac:dyDescent="0.3">
      <c r="A132" s="45"/>
      <c r="B132" s="45"/>
      <c r="C132" s="45"/>
      <c r="D132" s="45"/>
      <c r="E132" s="59"/>
      <c r="F132" s="59"/>
      <c r="G132" s="59"/>
      <c r="H132" s="59"/>
      <c r="I132" s="59"/>
      <c r="J132" s="59"/>
      <c r="K132" s="59"/>
      <c r="L132" s="59"/>
      <c r="M132" s="45"/>
    </row>
    <row r="133" spans="1:48" ht="30" customHeight="1" x14ac:dyDescent="0.3">
      <c r="A133" s="45"/>
      <c r="B133" s="45"/>
      <c r="C133" s="45"/>
      <c r="D133" s="45"/>
      <c r="E133" s="59"/>
      <c r="F133" s="59"/>
      <c r="G133" s="59"/>
      <c r="H133" s="59"/>
      <c r="I133" s="59"/>
      <c r="J133" s="59"/>
      <c r="K133" s="59"/>
      <c r="L133" s="59"/>
      <c r="M133" s="45"/>
    </row>
    <row r="134" spans="1:48" ht="30" customHeight="1" x14ac:dyDescent="0.3">
      <c r="A134" s="45"/>
      <c r="B134" s="45"/>
      <c r="C134" s="45"/>
      <c r="D134" s="45"/>
      <c r="E134" s="59"/>
      <c r="F134" s="59"/>
      <c r="G134" s="59"/>
      <c r="H134" s="59"/>
      <c r="I134" s="59"/>
      <c r="J134" s="59"/>
      <c r="K134" s="59"/>
      <c r="L134" s="59"/>
      <c r="M134" s="45"/>
    </row>
    <row r="135" spans="1:48" ht="30" customHeight="1" x14ac:dyDescent="0.3">
      <c r="A135" s="45"/>
      <c r="B135" s="45"/>
      <c r="C135" s="45"/>
      <c r="D135" s="45"/>
      <c r="E135" s="59"/>
      <c r="F135" s="59"/>
      <c r="G135" s="59"/>
      <c r="H135" s="59"/>
      <c r="I135" s="59"/>
      <c r="J135" s="59"/>
      <c r="K135" s="59"/>
      <c r="L135" s="59"/>
      <c r="M135" s="45"/>
    </row>
    <row r="136" spans="1:48" ht="30" customHeight="1" x14ac:dyDescent="0.3">
      <c r="A136" s="45"/>
      <c r="B136" s="45"/>
      <c r="C136" s="45"/>
      <c r="D136" s="45"/>
      <c r="E136" s="59"/>
      <c r="F136" s="59"/>
      <c r="G136" s="59"/>
      <c r="H136" s="59"/>
      <c r="I136" s="59"/>
      <c r="J136" s="59"/>
      <c r="K136" s="59"/>
      <c r="L136" s="59"/>
      <c r="M136" s="45"/>
    </row>
    <row r="137" spans="1:48" ht="30" customHeight="1" x14ac:dyDescent="0.3">
      <c r="A137" s="45"/>
      <c r="B137" s="45"/>
      <c r="C137" s="45"/>
      <c r="D137" s="45"/>
      <c r="E137" s="59"/>
      <c r="F137" s="59"/>
      <c r="G137" s="59"/>
      <c r="H137" s="59"/>
      <c r="I137" s="59"/>
      <c r="J137" s="59"/>
      <c r="K137" s="59"/>
      <c r="L137" s="59"/>
      <c r="M137" s="45"/>
    </row>
    <row r="138" spans="1:48" ht="30" customHeight="1" x14ac:dyDescent="0.3">
      <c r="A138" s="45"/>
      <c r="B138" s="45"/>
      <c r="C138" s="45"/>
      <c r="D138" s="45"/>
      <c r="E138" s="59"/>
      <c r="F138" s="59"/>
      <c r="G138" s="59"/>
      <c r="H138" s="59"/>
      <c r="I138" s="59"/>
      <c r="J138" s="59"/>
      <c r="K138" s="59"/>
      <c r="L138" s="59"/>
      <c r="M138" s="45"/>
    </row>
    <row r="139" spans="1:48" ht="30" customHeight="1" x14ac:dyDescent="0.3">
      <c r="A139" s="45"/>
      <c r="B139" s="45"/>
      <c r="C139" s="45"/>
      <c r="D139" s="45"/>
      <c r="E139" s="59"/>
      <c r="F139" s="59"/>
      <c r="G139" s="59"/>
      <c r="H139" s="59"/>
      <c r="I139" s="59"/>
      <c r="J139" s="59"/>
      <c r="K139" s="59"/>
      <c r="L139" s="59"/>
      <c r="M139" s="45"/>
    </row>
    <row r="140" spans="1:48" ht="30" customHeight="1" x14ac:dyDescent="0.3">
      <c r="A140" s="45"/>
      <c r="B140" s="45"/>
      <c r="C140" s="45"/>
      <c r="D140" s="45"/>
      <c r="E140" s="59"/>
      <c r="F140" s="59"/>
      <c r="G140" s="59"/>
      <c r="H140" s="59"/>
      <c r="I140" s="59"/>
      <c r="J140" s="59"/>
      <c r="K140" s="59"/>
      <c r="L140" s="59"/>
      <c r="M140" s="45"/>
    </row>
    <row r="141" spans="1:48" ht="30" customHeight="1" x14ac:dyDescent="0.3">
      <c r="A141" s="58" t="s">
        <v>262</v>
      </c>
      <c r="B141" s="45"/>
      <c r="C141" s="45"/>
      <c r="D141" s="45"/>
      <c r="E141" s="59"/>
      <c r="F141" s="59">
        <f>SUMIF(Q120:Q140,"0102",F120:F140)</f>
        <v>-24375</v>
      </c>
      <c r="G141" s="59"/>
      <c r="H141" s="59">
        <f>SUMIF(Q120:Q140,"0102",H120:H140)</f>
        <v>0</v>
      </c>
      <c r="I141" s="59"/>
      <c r="J141" s="59">
        <f>SUMIF(Q120:Q140,"0102",J120:J140)</f>
        <v>0</v>
      </c>
      <c r="K141" s="59"/>
      <c r="L141" s="59">
        <f>SUMIF(Q120:Q140,"0102",L120:L140)</f>
        <v>-24375</v>
      </c>
      <c r="M141" s="45"/>
      <c r="N141" s="56" t="s">
        <v>609</v>
      </c>
    </row>
    <row r="142" spans="1:48" ht="30" customHeight="1" x14ac:dyDescent="0.3">
      <c r="A142" s="58" t="s">
        <v>522</v>
      </c>
      <c r="B142" s="58" t="s">
        <v>74</v>
      </c>
      <c r="C142" s="45"/>
      <c r="D142" s="45"/>
      <c r="E142" s="59"/>
      <c r="F142" s="59"/>
      <c r="G142" s="59"/>
      <c r="H142" s="59"/>
      <c r="I142" s="59"/>
      <c r="J142" s="59"/>
      <c r="K142" s="59"/>
      <c r="L142" s="59"/>
      <c r="M142" s="45"/>
      <c r="Q142" s="60" t="s">
        <v>663</v>
      </c>
    </row>
    <row r="143" spans="1:48" ht="30" customHeight="1" x14ac:dyDescent="0.3">
      <c r="A143" s="58" t="s">
        <v>653</v>
      </c>
      <c r="B143" s="58" t="s">
        <v>579</v>
      </c>
      <c r="C143" s="58" t="s">
        <v>103</v>
      </c>
      <c r="D143" s="45">
        <v>1.2290000000000001</v>
      </c>
      <c r="E143" s="59">
        <f>TRUNC(단가대비표!O42,0)</f>
        <v>0</v>
      </c>
      <c r="F143" s="59">
        <f>TRUNC(E143*D143,0)</f>
        <v>0</v>
      </c>
      <c r="G143" s="59">
        <f>TRUNC(단가대비표!P42,0)</f>
        <v>0</v>
      </c>
      <c r="H143" s="59">
        <f>TRUNC(G143*D143,0)</f>
        <v>0</v>
      </c>
      <c r="I143" s="59">
        <f>TRUNC(단가대비표!V42,0)</f>
        <v>170497</v>
      </c>
      <c r="J143" s="59">
        <f>TRUNC(I143*D143,0)</f>
        <v>209540</v>
      </c>
      <c r="K143" s="59">
        <f>TRUNC(E143+G143+I143,0)</f>
        <v>170497</v>
      </c>
      <c r="L143" s="59">
        <f>TRUNC(F143+H143+J143,0)</f>
        <v>209540</v>
      </c>
      <c r="M143" s="58" t="s">
        <v>74</v>
      </c>
      <c r="N143" s="60" t="s">
        <v>867</v>
      </c>
      <c r="O143" s="60" t="s">
        <v>74</v>
      </c>
      <c r="P143" s="60" t="s">
        <v>74</v>
      </c>
      <c r="Q143" s="60" t="s">
        <v>663</v>
      </c>
      <c r="R143" s="60" t="s">
        <v>71</v>
      </c>
      <c r="S143" s="60" t="s">
        <v>71</v>
      </c>
      <c r="T143" s="60" t="s">
        <v>69</v>
      </c>
      <c r="AR143" s="60" t="s">
        <v>74</v>
      </c>
      <c r="AS143" s="60" t="s">
        <v>74</v>
      </c>
      <c r="AU143" s="60" t="s">
        <v>258</v>
      </c>
      <c r="AV143" s="56">
        <v>32</v>
      </c>
    </row>
    <row r="144" spans="1:48" ht="30" customHeight="1" x14ac:dyDescent="0.3">
      <c r="A144" s="58" t="s">
        <v>270</v>
      </c>
      <c r="B144" s="58" t="s">
        <v>527</v>
      </c>
      <c r="C144" s="58" t="s">
        <v>103</v>
      </c>
      <c r="D144" s="45">
        <v>1.2290000000000001</v>
      </c>
      <c r="E144" s="59">
        <f>TRUNC(단가대비표!O43,0)</f>
        <v>0</v>
      </c>
      <c r="F144" s="59">
        <f>TRUNC(E144*D144,0)</f>
        <v>0</v>
      </c>
      <c r="G144" s="59">
        <f>TRUNC(단가대비표!P43,0)</f>
        <v>0</v>
      </c>
      <c r="H144" s="59">
        <f>TRUNC(G144*D144,0)</f>
        <v>0</v>
      </c>
      <c r="I144" s="59">
        <f>TRUNC(단가대비표!V43,0)</f>
        <v>62500</v>
      </c>
      <c r="J144" s="59">
        <f>TRUNC(I144*D144,0)</f>
        <v>76812</v>
      </c>
      <c r="K144" s="59">
        <f>TRUNC(E144+G144+I144,0)</f>
        <v>62500</v>
      </c>
      <c r="L144" s="59">
        <f>TRUNC(F144+H144+J144,0)</f>
        <v>76812</v>
      </c>
      <c r="M144" s="58" t="s">
        <v>74</v>
      </c>
      <c r="N144" s="60" t="s">
        <v>868</v>
      </c>
      <c r="O144" s="60" t="s">
        <v>74</v>
      </c>
      <c r="P144" s="60" t="s">
        <v>74</v>
      </c>
      <c r="Q144" s="60" t="s">
        <v>663</v>
      </c>
      <c r="R144" s="60" t="s">
        <v>71</v>
      </c>
      <c r="S144" s="60" t="s">
        <v>71</v>
      </c>
      <c r="T144" s="60" t="s">
        <v>69</v>
      </c>
      <c r="AR144" s="60" t="s">
        <v>74</v>
      </c>
      <c r="AS144" s="60" t="s">
        <v>74</v>
      </c>
      <c r="AU144" s="60" t="s">
        <v>251</v>
      </c>
      <c r="AV144" s="56">
        <v>33</v>
      </c>
    </row>
    <row r="145" spans="1:13" ht="30" customHeight="1" x14ac:dyDescent="0.3">
      <c r="A145" s="45"/>
      <c r="B145" s="45"/>
      <c r="C145" s="45"/>
      <c r="D145" s="45"/>
      <c r="E145" s="59"/>
      <c r="F145" s="59"/>
      <c r="G145" s="59"/>
      <c r="H145" s="59"/>
      <c r="I145" s="59"/>
      <c r="J145" s="59"/>
      <c r="K145" s="59"/>
      <c r="L145" s="59"/>
      <c r="M145" s="45"/>
    </row>
    <row r="146" spans="1:13" ht="30" customHeight="1" x14ac:dyDescent="0.3">
      <c r="A146" s="45"/>
      <c r="B146" s="45"/>
      <c r="C146" s="45"/>
      <c r="D146" s="45"/>
      <c r="E146" s="59"/>
      <c r="F146" s="59"/>
      <c r="G146" s="59"/>
      <c r="H146" s="59"/>
      <c r="I146" s="59"/>
      <c r="J146" s="59"/>
      <c r="K146" s="59"/>
      <c r="L146" s="59"/>
      <c r="M146" s="45"/>
    </row>
    <row r="147" spans="1:13" ht="30" customHeight="1" x14ac:dyDescent="0.3">
      <c r="A147" s="45"/>
      <c r="B147" s="45"/>
      <c r="C147" s="45"/>
      <c r="D147" s="45"/>
      <c r="E147" s="59"/>
      <c r="F147" s="59"/>
      <c r="G147" s="59"/>
      <c r="H147" s="59"/>
      <c r="I147" s="59"/>
      <c r="J147" s="59"/>
      <c r="K147" s="59"/>
      <c r="L147" s="59"/>
      <c r="M147" s="45"/>
    </row>
    <row r="148" spans="1:13" ht="30" customHeight="1" x14ac:dyDescent="0.3">
      <c r="A148" s="45"/>
      <c r="B148" s="45"/>
      <c r="C148" s="45"/>
      <c r="D148" s="45"/>
      <c r="E148" s="59"/>
      <c r="F148" s="59"/>
      <c r="G148" s="59"/>
      <c r="H148" s="59"/>
      <c r="I148" s="59"/>
      <c r="J148" s="59"/>
      <c r="K148" s="59"/>
      <c r="L148" s="59"/>
      <c r="M148" s="45"/>
    </row>
    <row r="149" spans="1:13" ht="30" customHeight="1" x14ac:dyDescent="0.3">
      <c r="A149" s="45"/>
      <c r="B149" s="45"/>
      <c r="C149" s="45"/>
      <c r="D149" s="45"/>
      <c r="E149" s="59"/>
      <c r="F149" s="59"/>
      <c r="G149" s="59"/>
      <c r="H149" s="59"/>
      <c r="I149" s="59"/>
      <c r="J149" s="59"/>
      <c r="K149" s="59"/>
      <c r="L149" s="59"/>
      <c r="M149" s="45"/>
    </row>
    <row r="150" spans="1:13" ht="30" customHeight="1" x14ac:dyDescent="0.3">
      <c r="A150" s="45"/>
      <c r="B150" s="45"/>
      <c r="C150" s="45"/>
      <c r="D150" s="45"/>
      <c r="E150" s="59"/>
      <c r="F150" s="59"/>
      <c r="G150" s="59"/>
      <c r="H150" s="59"/>
      <c r="I150" s="59"/>
      <c r="J150" s="59"/>
      <c r="K150" s="59"/>
      <c r="L150" s="59"/>
      <c r="M150" s="45"/>
    </row>
    <row r="151" spans="1:13" ht="30" customHeight="1" x14ac:dyDescent="0.3">
      <c r="A151" s="45"/>
      <c r="B151" s="45"/>
      <c r="C151" s="45"/>
      <c r="D151" s="45"/>
      <c r="E151" s="59"/>
      <c r="F151" s="59"/>
      <c r="G151" s="59"/>
      <c r="H151" s="59"/>
      <c r="I151" s="59"/>
      <c r="J151" s="59"/>
      <c r="K151" s="59"/>
      <c r="L151" s="59"/>
      <c r="M151" s="45"/>
    </row>
    <row r="152" spans="1:13" ht="30" customHeight="1" x14ac:dyDescent="0.3">
      <c r="A152" s="45"/>
      <c r="B152" s="45"/>
      <c r="C152" s="45"/>
      <c r="D152" s="45"/>
      <c r="E152" s="59"/>
      <c r="F152" s="59"/>
      <c r="G152" s="59"/>
      <c r="H152" s="59"/>
      <c r="I152" s="59"/>
      <c r="J152" s="59"/>
      <c r="K152" s="59"/>
      <c r="L152" s="59"/>
      <c r="M152" s="45"/>
    </row>
    <row r="153" spans="1:13" ht="30" customHeight="1" x14ac:dyDescent="0.3">
      <c r="A153" s="45"/>
      <c r="B153" s="45"/>
      <c r="C153" s="45"/>
      <c r="D153" s="45"/>
      <c r="E153" s="59"/>
      <c r="F153" s="59"/>
      <c r="G153" s="59"/>
      <c r="H153" s="59"/>
      <c r="I153" s="59"/>
      <c r="J153" s="59"/>
      <c r="K153" s="59"/>
      <c r="L153" s="59"/>
      <c r="M153" s="45"/>
    </row>
    <row r="154" spans="1:13" ht="30" customHeight="1" x14ac:dyDescent="0.3">
      <c r="A154" s="45"/>
      <c r="B154" s="45"/>
      <c r="C154" s="45"/>
      <c r="D154" s="45"/>
      <c r="E154" s="59"/>
      <c r="F154" s="59"/>
      <c r="G154" s="59"/>
      <c r="H154" s="59"/>
      <c r="I154" s="59"/>
      <c r="J154" s="59"/>
      <c r="K154" s="59"/>
      <c r="L154" s="59"/>
      <c r="M154" s="45"/>
    </row>
    <row r="155" spans="1:13" ht="30" customHeight="1" x14ac:dyDescent="0.3">
      <c r="A155" s="45"/>
      <c r="B155" s="45"/>
      <c r="C155" s="45"/>
      <c r="D155" s="45"/>
      <c r="E155" s="59"/>
      <c r="F155" s="59"/>
      <c r="G155" s="59"/>
      <c r="H155" s="59"/>
      <c r="I155" s="59"/>
      <c r="J155" s="59"/>
      <c r="K155" s="59"/>
      <c r="L155" s="59"/>
      <c r="M155" s="45"/>
    </row>
    <row r="156" spans="1:13" ht="30" customHeight="1" x14ac:dyDescent="0.3">
      <c r="A156" s="45"/>
      <c r="B156" s="45"/>
      <c r="C156" s="45"/>
      <c r="D156" s="45"/>
      <c r="E156" s="59"/>
      <c r="F156" s="59"/>
      <c r="G156" s="59"/>
      <c r="H156" s="59"/>
      <c r="I156" s="59"/>
      <c r="J156" s="59"/>
      <c r="K156" s="59"/>
      <c r="L156" s="59"/>
      <c r="M156" s="45"/>
    </row>
    <row r="157" spans="1:13" ht="30" customHeight="1" x14ac:dyDescent="0.3">
      <c r="A157" s="45"/>
      <c r="B157" s="45"/>
      <c r="C157" s="45"/>
      <c r="D157" s="45"/>
      <c r="E157" s="59"/>
      <c r="F157" s="59"/>
      <c r="G157" s="59"/>
      <c r="H157" s="59"/>
      <c r="I157" s="59"/>
      <c r="J157" s="59"/>
      <c r="K157" s="59"/>
      <c r="L157" s="59"/>
      <c r="M157" s="45"/>
    </row>
    <row r="158" spans="1:13" ht="30" customHeight="1" x14ac:dyDescent="0.3">
      <c r="A158" s="45"/>
      <c r="B158" s="45"/>
      <c r="C158" s="45"/>
      <c r="D158" s="45"/>
      <c r="E158" s="59"/>
      <c r="F158" s="59"/>
      <c r="G158" s="59"/>
      <c r="H158" s="59"/>
      <c r="I158" s="59"/>
      <c r="J158" s="59"/>
      <c r="K158" s="59"/>
      <c r="L158" s="59"/>
      <c r="M158" s="45"/>
    </row>
    <row r="159" spans="1:13" ht="30" customHeight="1" x14ac:dyDescent="0.3">
      <c r="A159" s="45"/>
      <c r="B159" s="45"/>
      <c r="C159" s="45"/>
      <c r="D159" s="45"/>
      <c r="E159" s="59"/>
      <c r="F159" s="59"/>
      <c r="G159" s="59"/>
      <c r="H159" s="59"/>
      <c r="I159" s="59"/>
      <c r="J159" s="59"/>
      <c r="K159" s="59"/>
      <c r="L159" s="59"/>
      <c r="M159" s="45"/>
    </row>
    <row r="160" spans="1:13" ht="30" customHeight="1" x14ac:dyDescent="0.3">
      <c r="A160" s="45"/>
      <c r="B160" s="45"/>
      <c r="C160" s="45"/>
      <c r="D160" s="45"/>
      <c r="E160" s="59"/>
      <c r="F160" s="59"/>
      <c r="G160" s="59"/>
      <c r="H160" s="59"/>
      <c r="I160" s="59"/>
      <c r="J160" s="59"/>
      <c r="K160" s="59"/>
      <c r="L160" s="59"/>
      <c r="M160" s="45"/>
    </row>
    <row r="161" spans="1:48" ht="30" customHeight="1" x14ac:dyDescent="0.3">
      <c r="A161" s="45"/>
      <c r="B161" s="45"/>
      <c r="C161" s="45"/>
      <c r="D161" s="45"/>
      <c r="E161" s="59"/>
      <c r="F161" s="59"/>
      <c r="G161" s="59"/>
      <c r="H161" s="59"/>
      <c r="I161" s="59"/>
      <c r="J161" s="59"/>
      <c r="K161" s="59"/>
      <c r="L161" s="59"/>
      <c r="M161" s="45"/>
    </row>
    <row r="162" spans="1:48" ht="30" customHeight="1" x14ac:dyDescent="0.3">
      <c r="A162" s="45"/>
      <c r="B162" s="45"/>
      <c r="C162" s="45"/>
      <c r="D162" s="45"/>
      <c r="E162" s="59"/>
      <c r="F162" s="59"/>
      <c r="G162" s="59"/>
      <c r="H162" s="59"/>
      <c r="I162" s="59"/>
      <c r="J162" s="59"/>
      <c r="K162" s="59"/>
      <c r="L162" s="59"/>
      <c r="M162" s="45"/>
    </row>
    <row r="163" spans="1:48" ht="30" customHeight="1" x14ac:dyDescent="0.3">
      <c r="A163" s="45"/>
      <c r="B163" s="45"/>
      <c r="C163" s="45"/>
      <c r="D163" s="45"/>
      <c r="E163" s="59"/>
      <c r="F163" s="59"/>
      <c r="G163" s="59"/>
      <c r="H163" s="59"/>
      <c r="I163" s="59"/>
      <c r="J163" s="59"/>
      <c r="K163" s="59"/>
      <c r="L163" s="59"/>
      <c r="M163" s="45"/>
    </row>
    <row r="164" spans="1:48" ht="30" customHeight="1" x14ac:dyDescent="0.3">
      <c r="A164" s="58" t="s">
        <v>262</v>
      </c>
      <c r="B164" s="45"/>
      <c r="C164" s="45"/>
      <c r="D164" s="45"/>
      <c r="E164" s="59"/>
      <c r="F164" s="59">
        <f>SUMIF(Q143:Q163,"0103",F143:F163)</f>
        <v>0</v>
      </c>
      <c r="G164" s="59"/>
      <c r="H164" s="59">
        <f>SUMIF(Q143:Q163,"0103",H143:H163)</f>
        <v>0</v>
      </c>
      <c r="I164" s="59"/>
      <c r="J164" s="59">
        <f>SUMIF(Q143:Q163,"0103",J143:J163)</f>
        <v>286352</v>
      </c>
      <c r="K164" s="59"/>
      <c r="L164" s="59">
        <f>SUMIF(Q143:Q163,"0103",L143:L163)</f>
        <v>286352</v>
      </c>
      <c r="M164" s="45"/>
      <c r="N164" s="56" t="s">
        <v>609</v>
      </c>
    </row>
    <row r="165" spans="1:48" ht="30" customHeight="1" x14ac:dyDescent="0.3">
      <c r="A165" s="58" t="s">
        <v>518</v>
      </c>
      <c r="B165" s="58" t="s">
        <v>74</v>
      </c>
      <c r="C165" s="45"/>
      <c r="D165" s="45"/>
      <c r="E165" s="59"/>
      <c r="F165" s="59"/>
      <c r="G165" s="59"/>
      <c r="H165" s="59"/>
      <c r="I165" s="59"/>
      <c r="J165" s="59"/>
      <c r="K165" s="59"/>
      <c r="L165" s="59"/>
      <c r="M165" s="45"/>
      <c r="Q165" s="60" t="s">
        <v>670</v>
      </c>
    </row>
    <row r="166" spans="1:48" ht="30" customHeight="1" x14ac:dyDescent="0.3">
      <c r="A166" s="58" t="s">
        <v>650</v>
      </c>
      <c r="B166" s="58" t="s">
        <v>74</v>
      </c>
      <c r="C166" s="58" t="s">
        <v>74</v>
      </c>
      <c r="D166" s="45"/>
      <c r="E166" s="59">
        <f>TRUNC(단가대비표!O56,0)</f>
        <v>0</v>
      </c>
      <c r="F166" s="59">
        <f>TRUNC(E166*D166,0)</f>
        <v>0</v>
      </c>
      <c r="G166" s="59">
        <f>TRUNC(단가대비표!P56,0)</f>
        <v>0</v>
      </c>
      <c r="H166" s="59">
        <f>TRUNC(G166*D166,0)</f>
        <v>0</v>
      </c>
      <c r="I166" s="59">
        <f>TRUNC(단가대비표!V56,0)</f>
        <v>0</v>
      </c>
      <c r="J166" s="59">
        <f>TRUNC(I166*D166,0)</f>
        <v>0</v>
      </c>
      <c r="K166" s="59">
        <f t="shared" ref="K166:L168" si="10">TRUNC(E166+G166+I166,0)</f>
        <v>0</v>
      </c>
      <c r="L166" s="59">
        <f t="shared" si="10"/>
        <v>0</v>
      </c>
      <c r="M166" s="58" t="s">
        <v>74</v>
      </c>
      <c r="N166" s="60" t="s">
        <v>364</v>
      </c>
      <c r="O166" s="60" t="s">
        <v>74</v>
      </c>
      <c r="P166" s="60" t="s">
        <v>74</v>
      </c>
      <c r="Q166" s="60" t="s">
        <v>670</v>
      </c>
      <c r="R166" s="60" t="s">
        <v>71</v>
      </c>
      <c r="S166" s="60" t="s">
        <v>71</v>
      </c>
      <c r="T166" s="60" t="s">
        <v>69</v>
      </c>
      <c r="X166" s="56">
        <v>1</v>
      </c>
      <c r="AR166" s="60" t="s">
        <v>74</v>
      </c>
      <c r="AS166" s="60" t="s">
        <v>74</v>
      </c>
      <c r="AU166" s="60" t="s">
        <v>4</v>
      </c>
      <c r="AV166" s="56">
        <v>48</v>
      </c>
    </row>
    <row r="167" spans="1:48" ht="30" customHeight="1" x14ac:dyDescent="0.3">
      <c r="A167" s="58" t="s">
        <v>537</v>
      </c>
      <c r="B167" s="58" t="s">
        <v>326</v>
      </c>
      <c r="C167" s="58" t="s">
        <v>61</v>
      </c>
      <c r="D167" s="45">
        <v>3</v>
      </c>
      <c r="E167" s="59">
        <f>TRUNC(단가대비표!O57,0)</f>
        <v>1100000</v>
      </c>
      <c r="F167" s="59">
        <f>TRUNC(E167*D167,0)</f>
        <v>3300000</v>
      </c>
      <c r="G167" s="59">
        <f>TRUNC(단가대비표!P57,0)</f>
        <v>0</v>
      </c>
      <c r="H167" s="59">
        <f>TRUNC(G167*D167,0)</f>
        <v>0</v>
      </c>
      <c r="I167" s="59">
        <f>TRUNC(단가대비표!V57,0)</f>
        <v>0</v>
      </c>
      <c r="J167" s="59">
        <f>TRUNC(I167*D167,0)</f>
        <v>0</v>
      </c>
      <c r="K167" s="59">
        <f t="shared" si="10"/>
        <v>1100000</v>
      </c>
      <c r="L167" s="59">
        <f t="shared" si="10"/>
        <v>3300000</v>
      </c>
      <c r="M167" s="58" t="s">
        <v>74</v>
      </c>
      <c r="N167" s="60" t="s">
        <v>365</v>
      </c>
      <c r="O167" s="60" t="s">
        <v>74</v>
      </c>
      <c r="P167" s="60" t="s">
        <v>74</v>
      </c>
      <c r="Q167" s="60" t="s">
        <v>670</v>
      </c>
      <c r="R167" s="60" t="s">
        <v>71</v>
      </c>
      <c r="S167" s="60" t="s">
        <v>71</v>
      </c>
      <c r="T167" s="60" t="s">
        <v>69</v>
      </c>
      <c r="X167" s="56">
        <v>1</v>
      </c>
      <c r="AR167" s="60" t="s">
        <v>74</v>
      </c>
      <c r="AS167" s="60" t="s">
        <v>74</v>
      </c>
      <c r="AU167" s="60" t="s">
        <v>0</v>
      </c>
      <c r="AV167" s="56">
        <v>49</v>
      </c>
    </row>
    <row r="168" spans="1:48" ht="30" customHeight="1" x14ac:dyDescent="0.3">
      <c r="A168" s="58" t="s">
        <v>548</v>
      </c>
      <c r="B168" s="58" t="s">
        <v>327</v>
      </c>
      <c r="C168" s="58" t="s">
        <v>84</v>
      </c>
      <c r="D168" s="45">
        <v>3</v>
      </c>
      <c r="E168" s="59">
        <f>TRUNC(단가대비표!O58,0)</f>
        <v>230000</v>
      </c>
      <c r="F168" s="59">
        <f>TRUNC(E168*D168,0)</f>
        <v>690000</v>
      </c>
      <c r="G168" s="59">
        <f>TRUNC(단가대비표!P58,0)</f>
        <v>0</v>
      </c>
      <c r="H168" s="59">
        <f>TRUNC(G168*D168,0)</f>
        <v>0</v>
      </c>
      <c r="I168" s="59">
        <f>TRUNC(단가대비표!V58,0)</f>
        <v>0</v>
      </c>
      <c r="J168" s="59">
        <f>TRUNC(I168*D168,0)</f>
        <v>0</v>
      </c>
      <c r="K168" s="59">
        <f t="shared" si="10"/>
        <v>230000</v>
      </c>
      <c r="L168" s="59">
        <f t="shared" si="10"/>
        <v>690000</v>
      </c>
      <c r="M168" s="58" t="s">
        <v>74</v>
      </c>
      <c r="N168" s="60" t="s">
        <v>369</v>
      </c>
      <c r="O168" s="60" t="s">
        <v>74</v>
      </c>
      <c r="P168" s="60" t="s">
        <v>74</v>
      </c>
      <c r="Q168" s="60" t="s">
        <v>670</v>
      </c>
      <c r="R168" s="60" t="s">
        <v>71</v>
      </c>
      <c r="S168" s="60" t="s">
        <v>71</v>
      </c>
      <c r="T168" s="60" t="s">
        <v>69</v>
      </c>
      <c r="X168" s="56">
        <v>1</v>
      </c>
      <c r="AR168" s="60" t="s">
        <v>74</v>
      </c>
      <c r="AS168" s="60" t="s">
        <v>74</v>
      </c>
      <c r="AU168" s="60" t="s">
        <v>5</v>
      </c>
      <c r="AV168" s="56">
        <v>50</v>
      </c>
    </row>
    <row r="169" spans="1:48" ht="30" customHeight="1" x14ac:dyDescent="0.3">
      <c r="A169" s="58" t="s">
        <v>665</v>
      </c>
      <c r="B169" s="58" t="s">
        <v>74</v>
      </c>
      <c r="C169" s="58" t="s">
        <v>74</v>
      </c>
      <c r="D169" s="45"/>
      <c r="E169" s="59">
        <v>0</v>
      </c>
      <c r="F169" s="59">
        <f>SUM(F166:F168)</f>
        <v>3990000</v>
      </c>
      <c r="G169" s="59">
        <v>0</v>
      </c>
      <c r="H169" s="59">
        <f>SUM(H166:H168)</f>
        <v>0</v>
      </c>
      <c r="I169" s="59">
        <v>0</v>
      </c>
      <c r="J169" s="59">
        <f>SUM(J166:J168)</f>
        <v>0</v>
      </c>
      <c r="K169" s="59"/>
      <c r="L169" s="59">
        <f>SUM(L166:L168)</f>
        <v>3990000</v>
      </c>
      <c r="M169" s="58" t="s">
        <v>74</v>
      </c>
      <c r="N169" s="60" t="s">
        <v>870</v>
      </c>
      <c r="O169" s="60" t="s">
        <v>74</v>
      </c>
      <c r="P169" s="60" t="s">
        <v>74</v>
      </c>
      <c r="Q169" s="60" t="s">
        <v>74</v>
      </c>
      <c r="R169" s="60" t="s">
        <v>71</v>
      </c>
      <c r="S169" s="60" t="s">
        <v>71</v>
      </c>
      <c r="T169" s="60" t="s">
        <v>71</v>
      </c>
      <c r="AR169" s="60" t="s">
        <v>74</v>
      </c>
      <c r="AS169" s="60" t="s">
        <v>74</v>
      </c>
      <c r="AU169" s="60" t="s">
        <v>259</v>
      </c>
      <c r="AV169" s="56">
        <v>62</v>
      </c>
    </row>
    <row r="170" spans="1:48" ht="30" customHeight="1" x14ac:dyDescent="0.3">
      <c r="A170" s="58" t="s">
        <v>655</v>
      </c>
      <c r="B170" s="58" t="s">
        <v>74</v>
      </c>
      <c r="C170" s="58" t="s">
        <v>74</v>
      </c>
      <c r="D170" s="45"/>
      <c r="E170" s="59">
        <f>TRUNC(단가대비표!O59,0)</f>
        <v>0</v>
      </c>
      <c r="F170" s="59">
        <f t="shared" ref="F170:F179" si="11">TRUNC(E170*D170,0)</f>
        <v>0</v>
      </c>
      <c r="G170" s="59">
        <f>TRUNC(단가대비표!P59,0)</f>
        <v>0</v>
      </c>
      <c r="H170" s="59">
        <f t="shared" ref="H170:H179" si="12">TRUNC(G170*D170,0)</f>
        <v>0</v>
      </c>
      <c r="I170" s="59">
        <f>TRUNC(단가대비표!V59,0)</f>
        <v>0</v>
      </c>
      <c r="J170" s="59">
        <f t="shared" ref="J170:J179" si="13">TRUNC(I170*D170,0)</f>
        <v>0</v>
      </c>
      <c r="K170" s="59">
        <f t="shared" ref="K170:K179" si="14">TRUNC(E170+G170+I170,0)</f>
        <v>0</v>
      </c>
      <c r="L170" s="59">
        <f t="shared" ref="L170:L179" si="15">TRUNC(F170+H170+J170,0)</f>
        <v>0</v>
      </c>
      <c r="M170" s="58" t="s">
        <v>74</v>
      </c>
      <c r="N170" s="60" t="s">
        <v>370</v>
      </c>
      <c r="O170" s="60" t="s">
        <v>74</v>
      </c>
      <c r="P170" s="60" t="s">
        <v>74</v>
      </c>
      <c r="Q170" s="60" t="s">
        <v>670</v>
      </c>
      <c r="R170" s="60" t="s">
        <v>71</v>
      </c>
      <c r="S170" s="60" t="s">
        <v>71</v>
      </c>
      <c r="T170" s="60" t="s">
        <v>69</v>
      </c>
      <c r="X170" s="56">
        <v>1</v>
      </c>
      <c r="AR170" s="60" t="s">
        <v>74</v>
      </c>
      <c r="AS170" s="60" t="s">
        <v>74</v>
      </c>
      <c r="AU170" s="60" t="s">
        <v>1</v>
      </c>
      <c r="AV170" s="56">
        <v>51</v>
      </c>
    </row>
    <row r="171" spans="1:48" ht="30" customHeight="1" x14ac:dyDescent="0.3">
      <c r="A171" s="58" t="s">
        <v>273</v>
      </c>
      <c r="B171" s="58" t="s">
        <v>263</v>
      </c>
      <c r="C171" s="58" t="s">
        <v>61</v>
      </c>
      <c r="D171" s="45">
        <v>3</v>
      </c>
      <c r="E171" s="59">
        <f>TRUNC(단가대비표!O60,0)</f>
        <v>1750000</v>
      </c>
      <c r="F171" s="59">
        <f t="shared" si="11"/>
        <v>5250000</v>
      </c>
      <c r="G171" s="59">
        <f>TRUNC(단가대비표!P60,0)</f>
        <v>0</v>
      </c>
      <c r="H171" s="59">
        <f t="shared" si="12"/>
        <v>0</v>
      </c>
      <c r="I171" s="59">
        <f>TRUNC(단가대비표!V60,0)</f>
        <v>0</v>
      </c>
      <c r="J171" s="59">
        <f t="shared" si="13"/>
        <v>0</v>
      </c>
      <c r="K171" s="59">
        <f t="shared" si="14"/>
        <v>1750000</v>
      </c>
      <c r="L171" s="59">
        <f t="shared" si="15"/>
        <v>5250000</v>
      </c>
      <c r="M171" s="58" t="s">
        <v>74</v>
      </c>
      <c r="N171" s="60" t="s">
        <v>371</v>
      </c>
      <c r="O171" s="60" t="s">
        <v>74</v>
      </c>
      <c r="P171" s="60" t="s">
        <v>74</v>
      </c>
      <c r="Q171" s="60" t="s">
        <v>670</v>
      </c>
      <c r="R171" s="60" t="s">
        <v>71</v>
      </c>
      <c r="S171" s="60" t="s">
        <v>71</v>
      </c>
      <c r="T171" s="60" t="s">
        <v>69</v>
      </c>
      <c r="X171" s="56">
        <v>1</v>
      </c>
      <c r="AR171" s="60" t="s">
        <v>74</v>
      </c>
      <c r="AS171" s="60" t="s">
        <v>74</v>
      </c>
      <c r="AU171" s="60" t="s">
        <v>7</v>
      </c>
      <c r="AV171" s="56">
        <v>52</v>
      </c>
    </row>
    <row r="172" spans="1:48" ht="30" customHeight="1" x14ac:dyDescent="0.3">
      <c r="A172" s="58" t="s">
        <v>267</v>
      </c>
      <c r="B172" s="58" t="s">
        <v>283</v>
      </c>
      <c r="C172" s="58" t="s">
        <v>80</v>
      </c>
      <c r="D172" s="45">
        <v>230</v>
      </c>
      <c r="E172" s="59">
        <f>TRUNC(단가대비표!O61,0)</f>
        <v>23200</v>
      </c>
      <c r="F172" s="59">
        <f t="shared" si="11"/>
        <v>5336000</v>
      </c>
      <c r="G172" s="59">
        <f>TRUNC(단가대비표!P61,0)</f>
        <v>0</v>
      </c>
      <c r="H172" s="59">
        <f t="shared" si="12"/>
        <v>0</v>
      </c>
      <c r="I172" s="59">
        <f>TRUNC(단가대비표!V61,0)</f>
        <v>0</v>
      </c>
      <c r="J172" s="59">
        <f t="shared" si="13"/>
        <v>0</v>
      </c>
      <c r="K172" s="59">
        <f t="shared" si="14"/>
        <v>23200</v>
      </c>
      <c r="L172" s="59">
        <f t="shared" si="15"/>
        <v>5336000</v>
      </c>
      <c r="M172" s="58" t="s">
        <v>74</v>
      </c>
      <c r="N172" s="60" t="s">
        <v>372</v>
      </c>
      <c r="O172" s="60" t="s">
        <v>74</v>
      </c>
      <c r="P172" s="60" t="s">
        <v>74</v>
      </c>
      <c r="Q172" s="60" t="s">
        <v>670</v>
      </c>
      <c r="R172" s="60" t="s">
        <v>71</v>
      </c>
      <c r="S172" s="60" t="s">
        <v>71</v>
      </c>
      <c r="T172" s="60" t="s">
        <v>69</v>
      </c>
      <c r="X172" s="56">
        <v>1</v>
      </c>
      <c r="AR172" s="60" t="s">
        <v>74</v>
      </c>
      <c r="AS172" s="60" t="s">
        <v>74</v>
      </c>
      <c r="AU172" s="60" t="s">
        <v>6</v>
      </c>
      <c r="AV172" s="56">
        <v>53</v>
      </c>
    </row>
    <row r="173" spans="1:48" ht="30" customHeight="1" x14ac:dyDescent="0.3">
      <c r="A173" s="58" t="s">
        <v>277</v>
      </c>
      <c r="B173" s="58" t="s">
        <v>272</v>
      </c>
      <c r="C173" s="58" t="s">
        <v>80</v>
      </c>
      <c r="D173" s="45">
        <v>120</v>
      </c>
      <c r="E173" s="59">
        <f>TRUNC(단가대비표!O62,0)</f>
        <v>13000</v>
      </c>
      <c r="F173" s="59">
        <f t="shared" si="11"/>
        <v>1560000</v>
      </c>
      <c r="G173" s="59">
        <f>TRUNC(단가대비표!P62,0)</f>
        <v>0</v>
      </c>
      <c r="H173" s="59">
        <f t="shared" si="12"/>
        <v>0</v>
      </c>
      <c r="I173" s="59">
        <f>TRUNC(단가대비표!V62,0)</f>
        <v>0</v>
      </c>
      <c r="J173" s="59">
        <f t="shared" si="13"/>
        <v>0</v>
      </c>
      <c r="K173" s="59">
        <f t="shared" si="14"/>
        <v>13000</v>
      </c>
      <c r="L173" s="59">
        <f t="shared" si="15"/>
        <v>1560000</v>
      </c>
      <c r="M173" s="58" t="s">
        <v>74</v>
      </c>
      <c r="N173" s="60" t="s">
        <v>374</v>
      </c>
      <c r="O173" s="60" t="s">
        <v>74</v>
      </c>
      <c r="P173" s="60" t="s">
        <v>74</v>
      </c>
      <c r="Q173" s="60" t="s">
        <v>670</v>
      </c>
      <c r="R173" s="60" t="s">
        <v>71</v>
      </c>
      <c r="S173" s="60" t="s">
        <v>71</v>
      </c>
      <c r="T173" s="60" t="s">
        <v>69</v>
      </c>
      <c r="X173" s="56">
        <v>1</v>
      </c>
      <c r="AR173" s="60" t="s">
        <v>74</v>
      </c>
      <c r="AS173" s="60" t="s">
        <v>74</v>
      </c>
      <c r="AU173" s="60" t="s">
        <v>8</v>
      </c>
      <c r="AV173" s="56">
        <v>54</v>
      </c>
    </row>
    <row r="174" spans="1:48" ht="30" customHeight="1" x14ac:dyDescent="0.3">
      <c r="A174" s="58" t="s">
        <v>282</v>
      </c>
      <c r="B174" s="58" t="s">
        <v>288</v>
      </c>
      <c r="C174" s="58" t="s">
        <v>80</v>
      </c>
      <c r="D174" s="45">
        <v>120</v>
      </c>
      <c r="E174" s="59">
        <f>TRUNC(단가대비표!O63,0)</f>
        <v>3200</v>
      </c>
      <c r="F174" s="59">
        <f t="shared" si="11"/>
        <v>384000</v>
      </c>
      <c r="G174" s="59">
        <f>TRUNC(단가대비표!P63,0)</f>
        <v>0</v>
      </c>
      <c r="H174" s="59">
        <f t="shared" si="12"/>
        <v>0</v>
      </c>
      <c r="I174" s="59">
        <f>TRUNC(단가대비표!V63,0)</f>
        <v>0</v>
      </c>
      <c r="J174" s="59">
        <f t="shared" si="13"/>
        <v>0</v>
      </c>
      <c r="K174" s="59">
        <f t="shared" si="14"/>
        <v>3200</v>
      </c>
      <c r="L174" s="59">
        <f t="shared" si="15"/>
        <v>384000</v>
      </c>
      <c r="M174" s="58" t="s">
        <v>74</v>
      </c>
      <c r="N174" s="60" t="s">
        <v>375</v>
      </c>
      <c r="O174" s="60" t="s">
        <v>74</v>
      </c>
      <c r="P174" s="60" t="s">
        <v>74</v>
      </c>
      <c r="Q174" s="60" t="s">
        <v>670</v>
      </c>
      <c r="R174" s="60" t="s">
        <v>71</v>
      </c>
      <c r="S174" s="60" t="s">
        <v>71</v>
      </c>
      <c r="T174" s="60" t="s">
        <v>69</v>
      </c>
      <c r="X174" s="56">
        <v>1</v>
      </c>
      <c r="AR174" s="60" t="s">
        <v>74</v>
      </c>
      <c r="AS174" s="60" t="s">
        <v>74</v>
      </c>
      <c r="AU174" s="60" t="s">
        <v>10</v>
      </c>
      <c r="AV174" s="56">
        <v>55</v>
      </c>
    </row>
    <row r="175" spans="1:48" ht="30" customHeight="1" x14ac:dyDescent="0.3">
      <c r="A175" s="58" t="s">
        <v>278</v>
      </c>
      <c r="B175" s="58" t="s">
        <v>535</v>
      </c>
      <c r="C175" s="58" t="s">
        <v>84</v>
      </c>
      <c r="D175" s="45">
        <v>6</v>
      </c>
      <c r="E175" s="59">
        <f>TRUNC(단가대비표!O64,0)</f>
        <v>160000</v>
      </c>
      <c r="F175" s="59">
        <f t="shared" si="11"/>
        <v>960000</v>
      </c>
      <c r="G175" s="59">
        <f>TRUNC(단가대비표!P64,0)</f>
        <v>0</v>
      </c>
      <c r="H175" s="59">
        <f t="shared" si="12"/>
        <v>0</v>
      </c>
      <c r="I175" s="59">
        <f>TRUNC(단가대비표!V64,0)</f>
        <v>0</v>
      </c>
      <c r="J175" s="59">
        <f t="shared" si="13"/>
        <v>0</v>
      </c>
      <c r="K175" s="59">
        <f t="shared" si="14"/>
        <v>160000</v>
      </c>
      <c r="L175" s="59">
        <f t="shared" si="15"/>
        <v>960000</v>
      </c>
      <c r="M175" s="58" t="s">
        <v>74</v>
      </c>
      <c r="N175" s="60" t="s">
        <v>376</v>
      </c>
      <c r="O175" s="60" t="s">
        <v>74</v>
      </c>
      <c r="P175" s="60" t="s">
        <v>74</v>
      </c>
      <c r="Q175" s="60" t="s">
        <v>670</v>
      </c>
      <c r="R175" s="60" t="s">
        <v>71</v>
      </c>
      <c r="S175" s="60" t="s">
        <v>71</v>
      </c>
      <c r="T175" s="60" t="s">
        <v>69</v>
      </c>
      <c r="X175" s="56">
        <v>1</v>
      </c>
      <c r="AR175" s="60" t="s">
        <v>74</v>
      </c>
      <c r="AS175" s="60" t="s">
        <v>74</v>
      </c>
      <c r="AU175" s="60" t="s">
        <v>11</v>
      </c>
      <c r="AV175" s="56">
        <v>56</v>
      </c>
    </row>
    <row r="176" spans="1:48" ht="30" customHeight="1" x14ac:dyDescent="0.3">
      <c r="A176" s="58" t="s">
        <v>287</v>
      </c>
      <c r="B176" s="58" t="s">
        <v>279</v>
      </c>
      <c r="C176" s="58" t="s">
        <v>84</v>
      </c>
      <c r="D176" s="45">
        <v>30</v>
      </c>
      <c r="E176" s="59">
        <f>TRUNC(단가대비표!O65,0)</f>
        <v>14250</v>
      </c>
      <c r="F176" s="59">
        <f t="shared" si="11"/>
        <v>427500</v>
      </c>
      <c r="G176" s="59">
        <f>TRUNC(단가대비표!P65,0)</f>
        <v>0</v>
      </c>
      <c r="H176" s="59">
        <f t="shared" si="12"/>
        <v>0</v>
      </c>
      <c r="I176" s="59">
        <f>TRUNC(단가대비표!V65,0)</f>
        <v>0</v>
      </c>
      <c r="J176" s="59">
        <f t="shared" si="13"/>
        <v>0</v>
      </c>
      <c r="K176" s="59">
        <f t="shared" si="14"/>
        <v>14250</v>
      </c>
      <c r="L176" s="59">
        <f t="shared" si="15"/>
        <v>427500</v>
      </c>
      <c r="M176" s="58" t="s">
        <v>74</v>
      </c>
      <c r="N176" s="60" t="s">
        <v>378</v>
      </c>
      <c r="O176" s="60" t="s">
        <v>74</v>
      </c>
      <c r="P176" s="60" t="s">
        <v>74</v>
      </c>
      <c r="Q176" s="60" t="s">
        <v>670</v>
      </c>
      <c r="R176" s="60" t="s">
        <v>71</v>
      </c>
      <c r="S176" s="60" t="s">
        <v>71</v>
      </c>
      <c r="T176" s="60" t="s">
        <v>69</v>
      </c>
      <c r="X176" s="56">
        <v>1</v>
      </c>
      <c r="AR176" s="60" t="s">
        <v>74</v>
      </c>
      <c r="AS176" s="60" t="s">
        <v>74</v>
      </c>
      <c r="AU176" s="60" t="s">
        <v>60</v>
      </c>
      <c r="AV176" s="56">
        <v>57</v>
      </c>
    </row>
    <row r="177" spans="1:48" ht="30" customHeight="1" x14ac:dyDescent="0.3">
      <c r="A177" s="58" t="s">
        <v>280</v>
      </c>
      <c r="B177" s="58" t="s">
        <v>528</v>
      </c>
      <c r="C177" s="58" t="s">
        <v>84</v>
      </c>
      <c r="D177" s="45">
        <v>45</v>
      </c>
      <c r="E177" s="59">
        <f>TRUNC(단가대비표!O66,0)</f>
        <v>10730</v>
      </c>
      <c r="F177" s="59">
        <f t="shared" si="11"/>
        <v>482850</v>
      </c>
      <c r="G177" s="59">
        <f>TRUNC(단가대비표!P66,0)</f>
        <v>0</v>
      </c>
      <c r="H177" s="59">
        <f t="shared" si="12"/>
        <v>0</v>
      </c>
      <c r="I177" s="59">
        <f>TRUNC(단가대비표!V66,0)</f>
        <v>0</v>
      </c>
      <c r="J177" s="59">
        <f t="shared" si="13"/>
        <v>0</v>
      </c>
      <c r="K177" s="59">
        <f t="shared" si="14"/>
        <v>10730</v>
      </c>
      <c r="L177" s="59">
        <f t="shared" si="15"/>
        <v>482850</v>
      </c>
      <c r="M177" s="58" t="s">
        <v>74</v>
      </c>
      <c r="N177" s="60" t="s">
        <v>404</v>
      </c>
      <c r="O177" s="60" t="s">
        <v>74</v>
      </c>
      <c r="P177" s="60" t="s">
        <v>74</v>
      </c>
      <c r="Q177" s="60" t="s">
        <v>670</v>
      </c>
      <c r="R177" s="60" t="s">
        <v>71</v>
      </c>
      <c r="S177" s="60" t="s">
        <v>71</v>
      </c>
      <c r="T177" s="60" t="s">
        <v>69</v>
      </c>
      <c r="X177" s="56">
        <v>1</v>
      </c>
      <c r="AR177" s="60" t="s">
        <v>74</v>
      </c>
      <c r="AS177" s="60" t="s">
        <v>74</v>
      </c>
      <c r="AU177" s="60" t="s">
        <v>2</v>
      </c>
      <c r="AV177" s="56">
        <v>58</v>
      </c>
    </row>
    <row r="178" spans="1:48" ht="30" customHeight="1" x14ac:dyDescent="0.3">
      <c r="A178" s="58" t="s">
        <v>281</v>
      </c>
      <c r="B178" s="58" t="s">
        <v>249</v>
      </c>
      <c r="C178" s="58" t="s">
        <v>84</v>
      </c>
      <c r="D178" s="45">
        <v>3</v>
      </c>
      <c r="E178" s="59">
        <f>TRUNC(단가대비표!O67,0)</f>
        <v>28500</v>
      </c>
      <c r="F178" s="59">
        <f t="shared" si="11"/>
        <v>85500</v>
      </c>
      <c r="G178" s="59">
        <f>TRUNC(단가대비표!P67,0)</f>
        <v>0</v>
      </c>
      <c r="H178" s="59">
        <f t="shared" si="12"/>
        <v>0</v>
      </c>
      <c r="I178" s="59">
        <f>TRUNC(단가대비표!V67,0)</f>
        <v>0</v>
      </c>
      <c r="J178" s="59">
        <f t="shared" si="13"/>
        <v>0</v>
      </c>
      <c r="K178" s="59">
        <f t="shared" si="14"/>
        <v>28500</v>
      </c>
      <c r="L178" s="59">
        <f t="shared" si="15"/>
        <v>85500</v>
      </c>
      <c r="M178" s="58" t="s">
        <v>74</v>
      </c>
      <c r="N178" s="60" t="s">
        <v>406</v>
      </c>
      <c r="O178" s="60" t="s">
        <v>74</v>
      </c>
      <c r="P178" s="60" t="s">
        <v>74</v>
      </c>
      <c r="Q178" s="60" t="s">
        <v>670</v>
      </c>
      <c r="R178" s="60" t="s">
        <v>71</v>
      </c>
      <c r="S178" s="60" t="s">
        <v>71</v>
      </c>
      <c r="T178" s="60" t="s">
        <v>69</v>
      </c>
      <c r="X178" s="56">
        <v>1</v>
      </c>
      <c r="AR178" s="60" t="s">
        <v>74</v>
      </c>
      <c r="AS178" s="60" t="s">
        <v>74</v>
      </c>
      <c r="AU178" s="60" t="s">
        <v>17</v>
      </c>
      <c r="AV178" s="56">
        <v>60</v>
      </c>
    </row>
    <row r="179" spans="1:48" ht="30" customHeight="1" x14ac:dyDescent="0.3">
      <c r="A179" s="58" t="s">
        <v>264</v>
      </c>
      <c r="B179" s="58" t="s">
        <v>261</v>
      </c>
      <c r="C179" s="58" t="s">
        <v>61</v>
      </c>
      <c r="D179" s="45">
        <v>1</v>
      </c>
      <c r="E179" s="59">
        <f>TRUNC(단가대비표!O68,0)</f>
        <v>450000</v>
      </c>
      <c r="F179" s="59">
        <f t="shared" si="11"/>
        <v>450000</v>
      </c>
      <c r="G179" s="59">
        <f>TRUNC(단가대비표!P68,0)</f>
        <v>0</v>
      </c>
      <c r="H179" s="59">
        <f t="shared" si="12"/>
        <v>0</v>
      </c>
      <c r="I179" s="59">
        <f>TRUNC(단가대비표!V68,0)</f>
        <v>0</v>
      </c>
      <c r="J179" s="59">
        <f t="shared" si="13"/>
        <v>0</v>
      </c>
      <c r="K179" s="59">
        <f t="shared" si="14"/>
        <v>450000</v>
      </c>
      <c r="L179" s="59">
        <f t="shared" si="15"/>
        <v>450000</v>
      </c>
      <c r="M179" s="58" t="s">
        <v>74</v>
      </c>
      <c r="N179" s="60" t="s">
        <v>389</v>
      </c>
      <c r="O179" s="60" t="s">
        <v>74</v>
      </c>
      <c r="P179" s="60" t="s">
        <v>74</v>
      </c>
      <c r="Q179" s="60" t="s">
        <v>670</v>
      </c>
      <c r="R179" s="60" t="s">
        <v>71</v>
      </c>
      <c r="S179" s="60" t="s">
        <v>71</v>
      </c>
      <c r="T179" s="60" t="s">
        <v>69</v>
      </c>
      <c r="X179" s="56">
        <v>1</v>
      </c>
      <c r="AR179" s="60" t="s">
        <v>74</v>
      </c>
      <c r="AS179" s="60" t="s">
        <v>74</v>
      </c>
      <c r="AU179" s="60" t="s">
        <v>12</v>
      </c>
      <c r="AV179" s="56">
        <v>61</v>
      </c>
    </row>
    <row r="180" spans="1:48" ht="30" customHeight="1" x14ac:dyDescent="0.3">
      <c r="A180" s="58" t="s">
        <v>665</v>
      </c>
      <c r="B180" s="58" t="s">
        <v>74</v>
      </c>
      <c r="C180" s="58" t="s">
        <v>74</v>
      </c>
      <c r="D180" s="45"/>
      <c r="E180" s="59">
        <v>0</v>
      </c>
      <c r="F180" s="59">
        <f>SUM(F170:F179)</f>
        <v>14935850</v>
      </c>
      <c r="G180" s="59">
        <v>0</v>
      </c>
      <c r="H180" s="59">
        <f>SUM(H170:H179)</f>
        <v>0</v>
      </c>
      <c r="I180" s="59">
        <v>0</v>
      </c>
      <c r="J180" s="59">
        <f>SUM(J170:J179)</f>
        <v>0</v>
      </c>
      <c r="K180" s="59"/>
      <c r="L180" s="59">
        <f>SUM(L170:L179)</f>
        <v>14935850</v>
      </c>
      <c r="M180" s="58" t="s">
        <v>74</v>
      </c>
      <c r="N180" s="60" t="s">
        <v>870</v>
      </c>
      <c r="O180" s="60" t="s">
        <v>74</v>
      </c>
      <c r="P180" s="60" t="s">
        <v>74</v>
      </c>
      <c r="Q180" s="60" t="s">
        <v>74</v>
      </c>
      <c r="R180" s="60" t="s">
        <v>71</v>
      </c>
      <c r="S180" s="60" t="s">
        <v>71</v>
      </c>
      <c r="T180" s="60" t="s">
        <v>71</v>
      </c>
      <c r="AR180" s="60" t="s">
        <v>74</v>
      </c>
      <c r="AS180" s="60" t="s">
        <v>74</v>
      </c>
      <c r="AU180" s="60" t="s">
        <v>259</v>
      </c>
      <c r="AV180" s="56">
        <v>63</v>
      </c>
    </row>
    <row r="181" spans="1:48" ht="30" customHeight="1" x14ac:dyDescent="0.3">
      <c r="A181" s="58" t="s">
        <v>667</v>
      </c>
      <c r="B181" s="58" t="s">
        <v>248</v>
      </c>
      <c r="C181" s="58" t="s">
        <v>91</v>
      </c>
      <c r="D181" s="45">
        <v>1</v>
      </c>
      <c r="E181" s="59">
        <f>ROUNDDOWN(SUMIF(X166:X181,RIGHTB(N181,1),F166:F181)*W181,0)</f>
        <v>102199</v>
      </c>
      <c r="F181" s="59">
        <f>TRUNC(E181*D181,0)</f>
        <v>102199</v>
      </c>
      <c r="G181" s="59">
        <v>0</v>
      </c>
      <c r="H181" s="59">
        <f>TRUNC(G181*D181,0)</f>
        <v>0</v>
      </c>
      <c r="I181" s="59">
        <v>0</v>
      </c>
      <c r="J181" s="59">
        <f>TRUNC(I181*D181,0)</f>
        <v>0</v>
      </c>
      <c r="K181" s="59">
        <f>TRUNC(E181+G181+I181,0)</f>
        <v>102199</v>
      </c>
      <c r="L181" s="59">
        <f>TRUNC(F181+H181+J181,0)</f>
        <v>102199</v>
      </c>
      <c r="M181" s="61"/>
      <c r="N181" s="60" t="s">
        <v>871</v>
      </c>
      <c r="O181" s="60" t="s">
        <v>74</v>
      </c>
      <c r="P181" s="60" t="s">
        <v>74</v>
      </c>
      <c r="Q181" s="60" t="s">
        <v>670</v>
      </c>
      <c r="R181" s="60" t="s">
        <v>71</v>
      </c>
      <c r="S181" s="60" t="s">
        <v>71</v>
      </c>
      <c r="T181" s="60" t="s">
        <v>71</v>
      </c>
      <c r="U181" s="56">
        <v>0</v>
      </c>
      <c r="V181" s="56">
        <v>0</v>
      </c>
      <c r="W181" s="56">
        <v>5.4000000000000003E-3</v>
      </c>
      <c r="AR181" s="60" t="s">
        <v>74</v>
      </c>
      <c r="AS181" s="60" t="s">
        <v>74</v>
      </c>
      <c r="AU181" s="60" t="s">
        <v>395</v>
      </c>
      <c r="AV181" s="56">
        <v>64</v>
      </c>
    </row>
    <row r="182" spans="1:48" ht="30" customHeight="1" x14ac:dyDescent="0.3">
      <c r="A182" s="45"/>
      <c r="B182" s="45"/>
      <c r="C182" s="45"/>
      <c r="D182" s="45"/>
      <c r="E182" s="59"/>
      <c r="F182" s="59"/>
      <c r="G182" s="59"/>
      <c r="H182" s="59"/>
      <c r="I182" s="59"/>
      <c r="J182" s="59"/>
      <c r="K182" s="59"/>
      <c r="L182" s="59"/>
      <c r="M182" s="45"/>
    </row>
    <row r="183" spans="1:48" ht="30" customHeight="1" x14ac:dyDescent="0.3">
      <c r="A183" s="45"/>
      <c r="B183" s="45"/>
      <c r="C183" s="45"/>
      <c r="D183" s="45"/>
      <c r="E183" s="59"/>
      <c r="F183" s="59"/>
      <c r="G183" s="59"/>
      <c r="H183" s="59"/>
      <c r="I183" s="59"/>
      <c r="J183" s="59"/>
      <c r="K183" s="59"/>
      <c r="L183" s="59"/>
      <c r="M183" s="59"/>
    </row>
    <row r="184" spans="1:48" ht="30" customHeight="1" x14ac:dyDescent="0.3">
      <c r="A184" s="45"/>
      <c r="B184" s="45"/>
      <c r="C184" s="45"/>
      <c r="D184" s="45"/>
      <c r="E184" s="59"/>
      <c r="F184" s="59"/>
      <c r="G184" s="59"/>
      <c r="H184" s="59"/>
      <c r="I184" s="59"/>
      <c r="J184" s="59"/>
      <c r="K184" s="59"/>
      <c r="L184" s="59"/>
      <c r="M184" s="45"/>
    </row>
    <row r="185" spans="1:48" ht="30" customHeight="1" x14ac:dyDescent="0.3">
      <c r="A185" s="45"/>
      <c r="B185" s="45"/>
      <c r="C185" s="45"/>
      <c r="D185" s="45"/>
      <c r="E185" s="59"/>
      <c r="F185" s="59"/>
      <c r="G185" s="59"/>
      <c r="H185" s="59"/>
      <c r="I185" s="59"/>
      <c r="J185" s="59"/>
      <c r="K185" s="59"/>
      <c r="L185" s="59"/>
      <c r="M185" s="45"/>
    </row>
    <row r="186" spans="1:48" ht="30" customHeight="1" x14ac:dyDescent="0.3">
      <c r="A186" s="45"/>
      <c r="B186" s="45"/>
      <c r="C186" s="45"/>
      <c r="D186" s="45"/>
      <c r="E186" s="59"/>
      <c r="F186" s="59"/>
      <c r="G186" s="59"/>
      <c r="H186" s="59"/>
      <c r="I186" s="59"/>
      <c r="J186" s="59"/>
      <c r="K186" s="59"/>
      <c r="L186" s="59"/>
      <c r="M186" s="45"/>
    </row>
    <row r="187" spans="1:48" s="50" customFormat="1" ht="30" customHeight="1" x14ac:dyDescent="0.3">
      <c r="A187" s="46" t="s">
        <v>262</v>
      </c>
      <c r="B187" s="47"/>
      <c r="C187" s="47"/>
      <c r="D187" s="47"/>
      <c r="E187" s="48"/>
      <c r="F187" s="48">
        <f>SUMIF(Q166:Q186,"010401",F166:F186)</f>
        <v>19028049</v>
      </c>
      <c r="G187" s="48"/>
      <c r="H187" s="48">
        <f>SUMIF(Q166:Q186,"010401",H166:H186)</f>
        <v>0</v>
      </c>
      <c r="I187" s="48"/>
      <c r="J187" s="48">
        <f>SUMIF(Q166:Q186,"010401",J166:J186)</f>
        <v>0</v>
      </c>
      <c r="K187" s="48"/>
      <c r="L187" s="48">
        <f>SUMIF(Q166:Q186,"010401",L166:L186)</f>
        <v>19028049</v>
      </c>
      <c r="M187" s="47"/>
      <c r="N187" s="50" t="s">
        <v>609</v>
      </c>
    </row>
    <row r="188" spans="1:48" ht="30" customHeight="1" x14ac:dyDescent="0.3">
      <c r="A188" s="58" t="s">
        <v>529</v>
      </c>
      <c r="B188" s="58" t="s">
        <v>74</v>
      </c>
      <c r="C188" s="45"/>
      <c r="D188" s="45"/>
      <c r="E188" s="59"/>
      <c r="F188" s="59"/>
      <c r="G188" s="59"/>
      <c r="H188" s="59"/>
      <c r="I188" s="59"/>
      <c r="J188" s="59"/>
      <c r="K188" s="59"/>
      <c r="L188" s="59"/>
      <c r="M188" s="45"/>
      <c r="Q188" s="60" t="s">
        <v>656</v>
      </c>
    </row>
    <row r="189" spans="1:48" ht="30" customHeight="1" x14ac:dyDescent="0.3">
      <c r="A189" s="58" t="s">
        <v>650</v>
      </c>
      <c r="B189" s="58" t="s">
        <v>74</v>
      </c>
      <c r="C189" s="58" t="s">
        <v>74</v>
      </c>
      <c r="D189" s="45"/>
      <c r="E189" s="59">
        <f>TRUNC(단가대비표!O69,0)</f>
        <v>0</v>
      </c>
      <c r="F189" s="59">
        <f t="shared" ref="F189:F194" si="16">TRUNC(E189*D189,0)</f>
        <v>0</v>
      </c>
      <c r="G189" s="59">
        <f>TRUNC(단가대비표!P69,0)</f>
        <v>0</v>
      </c>
      <c r="H189" s="59">
        <f t="shared" ref="H189:H194" si="17">TRUNC(G189*D189,0)</f>
        <v>0</v>
      </c>
      <c r="I189" s="59">
        <f>TRUNC(단가대비표!V69,0)</f>
        <v>0</v>
      </c>
      <c r="J189" s="59">
        <f t="shared" ref="J189:J194" si="18">TRUNC(I189*D189,0)</f>
        <v>0</v>
      </c>
      <c r="K189" s="59">
        <f t="shared" ref="K189:L194" si="19">TRUNC(E189+G189+I189,0)</f>
        <v>0</v>
      </c>
      <c r="L189" s="59">
        <f t="shared" si="19"/>
        <v>0</v>
      </c>
      <c r="M189" s="58" t="s">
        <v>74</v>
      </c>
      <c r="N189" s="60" t="s">
        <v>405</v>
      </c>
      <c r="O189" s="60" t="s">
        <v>74</v>
      </c>
      <c r="P189" s="60" t="s">
        <v>74</v>
      </c>
      <c r="Q189" s="60" t="s">
        <v>656</v>
      </c>
      <c r="R189" s="60" t="s">
        <v>71</v>
      </c>
      <c r="S189" s="60" t="s">
        <v>71</v>
      </c>
      <c r="T189" s="60" t="s">
        <v>69</v>
      </c>
      <c r="X189" s="56">
        <v>1</v>
      </c>
      <c r="AR189" s="60" t="s">
        <v>74</v>
      </c>
      <c r="AS189" s="60" t="s">
        <v>74</v>
      </c>
      <c r="AU189" s="60" t="s">
        <v>59</v>
      </c>
      <c r="AV189" s="56">
        <v>66</v>
      </c>
    </row>
    <row r="190" spans="1:48" ht="30" customHeight="1" x14ac:dyDescent="0.3">
      <c r="A190" s="58" t="s">
        <v>343</v>
      </c>
      <c r="B190" s="58" t="s">
        <v>550</v>
      </c>
      <c r="C190" s="58" t="s">
        <v>61</v>
      </c>
      <c r="D190" s="45">
        <v>1</v>
      </c>
      <c r="E190" s="59">
        <f>TRUNC(단가대비표!O70,0)</f>
        <v>17228000</v>
      </c>
      <c r="F190" s="59">
        <f t="shared" si="16"/>
        <v>17228000</v>
      </c>
      <c r="G190" s="59">
        <f>TRUNC(단가대비표!P70,0)</f>
        <v>0</v>
      </c>
      <c r="H190" s="59">
        <f t="shared" si="17"/>
        <v>0</v>
      </c>
      <c r="I190" s="59">
        <f>TRUNC(단가대비표!V70,0)</f>
        <v>0</v>
      </c>
      <c r="J190" s="59">
        <f t="shared" si="18"/>
        <v>0</v>
      </c>
      <c r="K190" s="59">
        <f t="shared" si="19"/>
        <v>17228000</v>
      </c>
      <c r="L190" s="59">
        <f t="shared" si="19"/>
        <v>17228000</v>
      </c>
      <c r="M190" s="58" t="s">
        <v>74</v>
      </c>
      <c r="N190" s="60" t="s">
        <v>407</v>
      </c>
      <c r="O190" s="60" t="s">
        <v>74</v>
      </c>
      <c r="P190" s="60" t="s">
        <v>74</v>
      </c>
      <c r="Q190" s="60" t="s">
        <v>656</v>
      </c>
      <c r="R190" s="60" t="s">
        <v>71</v>
      </c>
      <c r="S190" s="60" t="s">
        <v>71</v>
      </c>
      <c r="T190" s="60" t="s">
        <v>69</v>
      </c>
      <c r="X190" s="56">
        <v>1</v>
      </c>
      <c r="AR190" s="60" t="s">
        <v>74</v>
      </c>
      <c r="AS190" s="60" t="s">
        <v>74</v>
      </c>
      <c r="AU190" s="60" t="s">
        <v>56</v>
      </c>
      <c r="AV190" s="56">
        <v>67</v>
      </c>
    </row>
    <row r="191" spans="1:48" ht="30" customHeight="1" x14ac:dyDescent="0.3">
      <c r="A191" s="58" t="s">
        <v>349</v>
      </c>
      <c r="B191" s="58" t="s">
        <v>872</v>
      </c>
      <c r="C191" s="58" t="s">
        <v>61</v>
      </c>
      <c r="D191" s="45">
        <v>6</v>
      </c>
      <c r="E191" s="59">
        <f>TRUNC(단가대비표!O71,0)</f>
        <v>730000</v>
      </c>
      <c r="F191" s="59">
        <f t="shared" si="16"/>
        <v>4380000</v>
      </c>
      <c r="G191" s="59">
        <f>TRUNC(단가대비표!P71,0)</f>
        <v>0</v>
      </c>
      <c r="H191" s="59">
        <f t="shared" si="17"/>
        <v>0</v>
      </c>
      <c r="I191" s="59">
        <f>TRUNC(단가대비표!V71,0)</f>
        <v>0</v>
      </c>
      <c r="J191" s="59">
        <f t="shared" si="18"/>
        <v>0</v>
      </c>
      <c r="K191" s="59">
        <f t="shared" si="19"/>
        <v>730000</v>
      </c>
      <c r="L191" s="59">
        <f t="shared" si="19"/>
        <v>4380000</v>
      </c>
      <c r="M191" s="58" t="s">
        <v>74</v>
      </c>
      <c r="N191" s="60" t="s">
        <v>403</v>
      </c>
      <c r="O191" s="60" t="s">
        <v>74</v>
      </c>
      <c r="P191" s="60" t="s">
        <v>74</v>
      </c>
      <c r="Q191" s="60" t="s">
        <v>656</v>
      </c>
      <c r="R191" s="60" t="s">
        <v>71</v>
      </c>
      <c r="S191" s="60" t="s">
        <v>71</v>
      </c>
      <c r="T191" s="60" t="s">
        <v>69</v>
      </c>
      <c r="X191" s="56">
        <v>1</v>
      </c>
      <c r="AR191" s="60" t="s">
        <v>74</v>
      </c>
      <c r="AS191" s="60" t="s">
        <v>74</v>
      </c>
      <c r="AU191" s="60" t="s">
        <v>31</v>
      </c>
      <c r="AV191" s="56">
        <v>68</v>
      </c>
    </row>
    <row r="192" spans="1:48" ht="30" customHeight="1" x14ac:dyDescent="0.3">
      <c r="A192" s="58" t="s">
        <v>336</v>
      </c>
      <c r="B192" s="58" t="s">
        <v>873</v>
      </c>
      <c r="C192" s="58" t="s">
        <v>61</v>
      </c>
      <c r="D192" s="45">
        <v>1</v>
      </c>
      <c r="E192" s="59">
        <f>TRUNC(단가대비표!O72,0)</f>
        <v>723000</v>
      </c>
      <c r="F192" s="59">
        <f t="shared" si="16"/>
        <v>723000</v>
      </c>
      <c r="G192" s="59">
        <f>TRUNC(단가대비표!P72,0)</f>
        <v>0</v>
      </c>
      <c r="H192" s="59">
        <f t="shared" si="17"/>
        <v>0</v>
      </c>
      <c r="I192" s="59">
        <f>TRUNC(단가대비표!V72,0)</f>
        <v>0</v>
      </c>
      <c r="J192" s="59">
        <f t="shared" si="18"/>
        <v>0</v>
      </c>
      <c r="K192" s="59">
        <f t="shared" si="19"/>
        <v>723000</v>
      </c>
      <c r="L192" s="59">
        <f t="shared" si="19"/>
        <v>723000</v>
      </c>
      <c r="M192" s="58" t="s">
        <v>74</v>
      </c>
      <c r="N192" s="60" t="s">
        <v>396</v>
      </c>
      <c r="O192" s="60" t="s">
        <v>74</v>
      </c>
      <c r="P192" s="60" t="s">
        <v>74</v>
      </c>
      <c r="Q192" s="60" t="s">
        <v>656</v>
      </c>
      <c r="R192" s="60" t="s">
        <v>71</v>
      </c>
      <c r="S192" s="60" t="s">
        <v>71</v>
      </c>
      <c r="T192" s="60" t="s">
        <v>69</v>
      </c>
      <c r="X192" s="56">
        <v>1</v>
      </c>
      <c r="AR192" s="60" t="s">
        <v>74</v>
      </c>
      <c r="AS192" s="60" t="s">
        <v>74</v>
      </c>
      <c r="AU192" s="60" t="s">
        <v>36</v>
      </c>
      <c r="AV192" s="56">
        <v>69</v>
      </c>
    </row>
    <row r="193" spans="1:48" ht="30" customHeight="1" x14ac:dyDescent="0.3">
      <c r="A193" s="58" t="s">
        <v>334</v>
      </c>
      <c r="B193" s="58" t="s">
        <v>342</v>
      </c>
      <c r="C193" s="58" t="s">
        <v>61</v>
      </c>
      <c r="D193" s="45">
        <v>6</v>
      </c>
      <c r="E193" s="59">
        <f>TRUNC(단가대비표!O73,0)</f>
        <v>462000</v>
      </c>
      <c r="F193" s="59">
        <f t="shared" si="16"/>
        <v>2772000</v>
      </c>
      <c r="G193" s="59">
        <f>TRUNC(단가대비표!P73,0)</f>
        <v>0</v>
      </c>
      <c r="H193" s="59">
        <f t="shared" si="17"/>
        <v>0</v>
      </c>
      <c r="I193" s="59">
        <f>TRUNC(단가대비표!V73,0)</f>
        <v>0</v>
      </c>
      <c r="J193" s="59">
        <f t="shared" si="18"/>
        <v>0</v>
      </c>
      <c r="K193" s="59">
        <f t="shared" si="19"/>
        <v>462000</v>
      </c>
      <c r="L193" s="59">
        <f t="shared" si="19"/>
        <v>2772000</v>
      </c>
      <c r="M193" s="58" t="s">
        <v>74</v>
      </c>
      <c r="N193" s="60" t="s">
        <v>402</v>
      </c>
      <c r="O193" s="60" t="s">
        <v>74</v>
      </c>
      <c r="P193" s="60" t="s">
        <v>74</v>
      </c>
      <c r="Q193" s="60" t="s">
        <v>656</v>
      </c>
      <c r="R193" s="60" t="s">
        <v>71</v>
      </c>
      <c r="S193" s="60" t="s">
        <v>71</v>
      </c>
      <c r="T193" s="60" t="s">
        <v>69</v>
      </c>
      <c r="X193" s="56">
        <v>1</v>
      </c>
      <c r="AR193" s="60" t="s">
        <v>74</v>
      </c>
      <c r="AS193" s="60" t="s">
        <v>74</v>
      </c>
      <c r="AU193" s="60" t="s">
        <v>35</v>
      </c>
      <c r="AV193" s="56">
        <v>70</v>
      </c>
    </row>
    <row r="194" spans="1:48" ht="30" customHeight="1" x14ac:dyDescent="0.3">
      <c r="A194" s="58" t="s">
        <v>285</v>
      </c>
      <c r="B194" s="58" t="s">
        <v>549</v>
      </c>
      <c r="C194" s="58" t="s">
        <v>84</v>
      </c>
      <c r="D194" s="45">
        <v>13</v>
      </c>
      <c r="E194" s="59">
        <f>TRUNC(단가대비표!O74,0)</f>
        <v>48500</v>
      </c>
      <c r="F194" s="59">
        <f t="shared" si="16"/>
        <v>630500</v>
      </c>
      <c r="G194" s="59">
        <f>TRUNC(단가대비표!P74,0)</f>
        <v>0</v>
      </c>
      <c r="H194" s="59">
        <f t="shared" si="17"/>
        <v>0</v>
      </c>
      <c r="I194" s="59">
        <f>TRUNC(단가대비표!V74,0)</f>
        <v>0</v>
      </c>
      <c r="J194" s="59">
        <f t="shared" si="18"/>
        <v>0</v>
      </c>
      <c r="K194" s="59">
        <f t="shared" si="19"/>
        <v>48500</v>
      </c>
      <c r="L194" s="59">
        <f t="shared" si="19"/>
        <v>630500</v>
      </c>
      <c r="M194" s="58" t="s">
        <v>74</v>
      </c>
      <c r="N194" s="60" t="s">
        <v>413</v>
      </c>
      <c r="O194" s="60" t="s">
        <v>74</v>
      </c>
      <c r="P194" s="60" t="s">
        <v>74</v>
      </c>
      <c r="Q194" s="60" t="s">
        <v>656</v>
      </c>
      <c r="R194" s="60" t="s">
        <v>71</v>
      </c>
      <c r="S194" s="60" t="s">
        <v>71</v>
      </c>
      <c r="T194" s="60" t="s">
        <v>69</v>
      </c>
      <c r="X194" s="56">
        <v>1</v>
      </c>
      <c r="AR194" s="60" t="s">
        <v>74</v>
      </c>
      <c r="AS194" s="60" t="s">
        <v>74</v>
      </c>
      <c r="AU194" s="60" t="s">
        <v>45</v>
      </c>
      <c r="AV194" s="56">
        <v>71</v>
      </c>
    </row>
    <row r="195" spans="1:48" ht="30" customHeight="1" x14ac:dyDescent="0.3">
      <c r="A195" s="58" t="s">
        <v>665</v>
      </c>
      <c r="B195" s="58" t="s">
        <v>74</v>
      </c>
      <c r="C195" s="58" t="s">
        <v>74</v>
      </c>
      <c r="D195" s="45"/>
      <c r="E195" s="59">
        <v>0</v>
      </c>
      <c r="F195" s="59">
        <f>SUM(F189:F194)</f>
        <v>25733500</v>
      </c>
      <c r="G195" s="59">
        <v>0</v>
      </c>
      <c r="H195" s="59">
        <f>SUM(H189:H194)</f>
        <v>0</v>
      </c>
      <c r="I195" s="59">
        <v>0</v>
      </c>
      <c r="J195" s="59">
        <f>SUM(J189:J194)</f>
        <v>0</v>
      </c>
      <c r="K195" s="59"/>
      <c r="L195" s="59">
        <f>SUM(L189:L194)</f>
        <v>25733500</v>
      </c>
      <c r="M195" s="58" t="s">
        <v>74</v>
      </c>
      <c r="N195" s="60" t="s">
        <v>870</v>
      </c>
      <c r="O195" s="60" t="s">
        <v>74</v>
      </c>
      <c r="P195" s="60" t="s">
        <v>74</v>
      </c>
      <c r="Q195" s="60" t="s">
        <v>74</v>
      </c>
      <c r="R195" s="60" t="s">
        <v>71</v>
      </c>
      <c r="S195" s="60" t="s">
        <v>71</v>
      </c>
      <c r="T195" s="60" t="s">
        <v>71</v>
      </c>
      <c r="AR195" s="60" t="s">
        <v>74</v>
      </c>
      <c r="AS195" s="60" t="s">
        <v>74</v>
      </c>
      <c r="AU195" s="60" t="s">
        <v>260</v>
      </c>
      <c r="AV195" s="56">
        <v>87</v>
      </c>
    </row>
    <row r="196" spans="1:48" ht="30" customHeight="1" x14ac:dyDescent="0.3">
      <c r="A196" s="58" t="s">
        <v>655</v>
      </c>
      <c r="B196" s="58" t="s">
        <v>74</v>
      </c>
      <c r="C196" s="58" t="s">
        <v>74</v>
      </c>
      <c r="D196" s="45"/>
      <c r="E196" s="59">
        <f>TRUNC(단가대비표!O75,0)</f>
        <v>0</v>
      </c>
      <c r="F196" s="59">
        <f t="shared" ref="F196:F208" si="20">TRUNC(E196*D196,0)</f>
        <v>0</v>
      </c>
      <c r="G196" s="59">
        <f>TRUNC(단가대비표!P75,0)</f>
        <v>0</v>
      </c>
      <c r="H196" s="59">
        <f t="shared" ref="H196:H208" si="21">TRUNC(G196*D196,0)</f>
        <v>0</v>
      </c>
      <c r="I196" s="59">
        <f>TRUNC(단가대비표!V75,0)</f>
        <v>0</v>
      </c>
      <c r="J196" s="59">
        <f t="shared" ref="J196:J208" si="22">TRUNC(I196*D196,0)</f>
        <v>0</v>
      </c>
      <c r="K196" s="59">
        <f t="shared" ref="K196:K208" si="23">TRUNC(E196+G196+I196,0)</f>
        <v>0</v>
      </c>
      <c r="L196" s="59">
        <f t="shared" ref="L196:L208" si="24">TRUNC(F196+H196+J196,0)</f>
        <v>0</v>
      </c>
      <c r="M196" s="58" t="s">
        <v>74</v>
      </c>
      <c r="N196" s="60" t="s">
        <v>393</v>
      </c>
      <c r="O196" s="60" t="s">
        <v>74</v>
      </c>
      <c r="P196" s="60" t="s">
        <v>74</v>
      </c>
      <c r="Q196" s="60" t="s">
        <v>656</v>
      </c>
      <c r="R196" s="60" t="s">
        <v>71</v>
      </c>
      <c r="S196" s="60" t="s">
        <v>71</v>
      </c>
      <c r="T196" s="60" t="s">
        <v>69</v>
      </c>
      <c r="X196" s="56">
        <v>1</v>
      </c>
      <c r="AR196" s="60" t="s">
        <v>74</v>
      </c>
      <c r="AS196" s="60" t="s">
        <v>74</v>
      </c>
      <c r="AU196" s="60" t="s">
        <v>54</v>
      </c>
      <c r="AV196" s="56">
        <v>72</v>
      </c>
    </row>
    <row r="197" spans="1:48" ht="30" customHeight="1" x14ac:dyDescent="0.3">
      <c r="A197" s="58" t="s">
        <v>316</v>
      </c>
      <c r="B197" s="58" t="s">
        <v>350</v>
      </c>
      <c r="C197" s="58" t="s">
        <v>61</v>
      </c>
      <c r="D197" s="45">
        <v>13</v>
      </c>
      <c r="E197" s="59">
        <f>TRUNC(단가대비표!O76,0)</f>
        <v>708840</v>
      </c>
      <c r="F197" s="59">
        <f t="shared" si="20"/>
        <v>9214920</v>
      </c>
      <c r="G197" s="59">
        <f>TRUNC(단가대비표!P76,0)</f>
        <v>0</v>
      </c>
      <c r="H197" s="59">
        <f t="shared" si="21"/>
        <v>0</v>
      </c>
      <c r="I197" s="59">
        <f>TRUNC(단가대비표!V76,0)</f>
        <v>0</v>
      </c>
      <c r="J197" s="59">
        <f t="shared" si="22"/>
        <v>0</v>
      </c>
      <c r="K197" s="59">
        <f t="shared" si="23"/>
        <v>708840</v>
      </c>
      <c r="L197" s="59">
        <f t="shared" si="24"/>
        <v>9214920</v>
      </c>
      <c r="M197" s="58" t="s">
        <v>74</v>
      </c>
      <c r="N197" s="60" t="s">
        <v>388</v>
      </c>
      <c r="O197" s="60" t="s">
        <v>74</v>
      </c>
      <c r="P197" s="60" t="s">
        <v>74</v>
      </c>
      <c r="Q197" s="60" t="s">
        <v>656</v>
      </c>
      <c r="R197" s="60" t="s">
        <v>71</v>
      </c>
      <c r="S197" s="60" t="s">
        <v>71</v>
      </c>
      <c r="T197" s="60" t="s">
        <v>69</v>
      </c>
      <c r="X197" s="56">
        <v>1</v>
      </c>
      <c r="AR197" s="60" t="s">
        <v>74</v>
      </c>
      <c r="AS197" s="60" t="s">
        <v>74</v>
      </c>
      <c r="AU197" s="60" t="s">
        <v>51</v>
      </c>
      <c r="AV197" s="56">
        <v>73</v>
      </c>
    </row>
    <row r="198" spans="1:48" ht="30" customHeight="1" x14ac:dyDescent="0.3">
      <c r="A198" s="58" t="s">
        <v>313</v>
      </c>
      <c r="B198" s="58" t="s">
        <v>572</v>
      </c>
      <c r="C198" s="58" t="s">
        <v>80</v>
      </c>
      <c r="D198" s="45">
        <v>200</v>
      </c>
      <c r="E198" s="59">
        <f>TRUNC(단가대비표!O77,0)</f>
        <v>16440</v>
      </c>
      <c r="F198" s="59">
        <f t="shared" si="20"/>
        <v>3288000</v>
      </c>
      <c r="G198" s="59">
        <f>TRUNC(단가대비표!P77,0)</f>
        <v>0</v>
      </c>
      <c r="H198" s="59">
        <f t="shared" si="21"/>
        <v>0</v>
      </c>
      <c r="I198" s="59">
        <f>TRUNC(단가대비표!V77,0)</f>
        <v>0</v>
      </c>
      <c r="J198" s="59">
        <f t="shared" si="22"/>
        <v>0</v>
      </c>
      <c r="K198" s="59">
        <f t="shared" si="23"/>
        <v>16440</v>
      </c>
      <c r="L198" s="59">
        <f t="shared" si="24"/>
        <v>3288000</v>
      </c>
      <c r="M198" s="58" t="s">
        <v>74</v>
      </c>
      <c r="N198" s="60" t="s">
        <v>400</v>
      </c>
      <c r="O198" s="60" t="s">
        <v>74</v>
      </c>
      <c r="P198" s="60" t="s">
        <v>74</v>
      </c>
      <c r="Q198" s="60" t="s">
        <v>656</v>
      </c>
      <c r="R198" s="60" t="s">
        <v>71</v>
      </c>
      <c r="S198" s="60" t="s">
        <v>71</v>
      </c>
      <c r="T198" s="60" t="s">
        <v>69</v>
      </c>
      <c r="X198" s="56">
        <v>1</v>
      </c>
      <c r="AR198" s="60" t="s">
        <v>74</v>
      </c>
      <c r="AS198" s="60" t="s">
        <v>74</v>
      </c>
      <c r="AU198" s="60" t="s">
        <v>46</v>
      </c>
      <c r="AV198" s="56">
        <v>74</v>
      </c>
    </row>
    <row r="199" spans="1:48" ht="30" customHeight="1" x14ac:dyDescent="0.3">
      <c r="A199" s="58" t="s">
        <v>320</v>
      </c>
      <c r="B199" s="58" t="s">
        <v>577</v>
      </c>
      <c r="C199" s="58" t="s">
        <v>80</v>
      </c>
      <c r="D199" s="45">
        <v>200</v>
      </c>
      <c r="E199" s="59">
        <f>TRUNC(단가대비표!O78,0)</f>
        <v>13220</v>
      </c>
      <c r="F199" s="59">
        <f t="shared" si="20"/>
        <v>2644000</v>
      </c>
      <c r="G199" s="59">
        <f>TRUNC(단가대비표!P78,0)</f>
        <v>0</v>
      </c>
      <c r="H199" s="59">
        <f t="shared" si="21"/>
        <v>0</v>
      </c>
      <c r="I199" s="59">
        <f>TRUNC(단가대비표!V78,0)</f>
        <v>0</v>
      </c>
      <c r="J199" s="59">
        <f t="shared" si="22"/>
        <v>0</v>
      </c>
      <c r="K199" s="59">
        <f t="shared" si="23"/>
        <v>13220</v>
      </c>
      <c r="L199" s="59">
        <f t="shared" si="24"/>
        <v>2644000</v>
      </c>
      <c r="M199" s="58" t="s">
        <v>74</v>
      </c>
      <c r="N199" s="60" t="s">
        <v>409</v>
      </c>
      <c r="O199" s="60" t="s">
        <v>74</v>
      </c>
      <c r="P199" s="60" t="s">
        <v>74</v>
      </c>
      <c r="Q199" s="60" t="s">
        <v>656</v>
      </c>
      <c r="R199" s="60" t="s">
        <v>71</v>
      </c>
      <c r="S199" s="60" t="s">
        <v>71</v>
      </c>
      <c r="T199" s="60" t="s">
        <v>69</v>
      </c>
      <c r="X199" s="56">
        <v>1</v>
      </c>
      <c r="AR199" s="60" t="s">
        <v>74</v>
      </c>
      <c r="AS199" s="60" t="s">
        <v>74</v>
      </c>
      <c r="AU199" s="60" t="s">
        <v>42</v>
      </c>
      <c r="AV199" s="56">
        <v>75</v>
      </c>
    </row>
    <row r="200" spans="1:48" ht="30" customHeight="1" x14ac:dyDescent="0.3">
      <c r="A200" s="58" t="s">
        <v>310</v>
      </c>
      <c r="B200" s="58" t="s">
        <v>576</v>
      </c>
      <c r="C200" s="58" t="s">
        <v>80</v>
      </c>
      <c r="D200" s="45">
        <v>200</v>
      </c>
      <c r="E200" s="59">
        <f>TRUNC(단가대비표!O79,0)</f>
        <v>12130</v>
      </c>
      <c r="F200" s="59">
        <f t="shared" si="20"/>
        <v>2426000</v>
      </c>
      <c r="G200" s="59">
        <f>TRUNC(단가대비표!P79,0)</f>
        <v>0</v>
      </c>
      <c r="H200" s="59">
        <f t="shared" si="21"/>
        <v>0</v>
      </c>
      <c r="I200" s="59">
        <f>TRUNC(단가대비표!V79,0)</f>
        <v>0</v>
      </c>
      <c r="J200" s="59">
        <f t="shared" si="22"/>
        <v>0</v>
      </c>
      <c r="K200" s="59">
        <f t="shared" si="23"/>
        <v>12130</v>
      </c>
      <c r="L200" s="59">
        <f t="shared" si="24"/>
        <v>2426000</v>
      </c>
      <c r="M200" s="58" t="s">
        <v>74</v>
      </c>
      <c r="N200" s="60" t="s">
        <v>390</v>
      </c>
      <c r="O200" s="60" t="s">
        <v>74</v>
      </c>
      <c r="P200" s="60" t="s">
        <v>74</v>
      </c>
      <c r="Q200" s="60" t="s">
        <v>656</v>
      </c>
      <c r="R200" s="60" t="s">
        <v>71</v>
      </c>
      <c r="S200" s="60" t="s">
        <v>71</v>
      </c>
      <c r="T200" s="60" t="s">
        <v>69</v>
      </c>
      <c r="X200" s="56">
        <v>1</v>
      </c>
      <c r="AR200" s="60" t="s">
        <v>74</v>
      </c>
      <c r="AS200" s="60" t="s">
        <v>74</v>
      </c>
      <c r="AU200" s="60" t="s">
        <v>55</v>
      </c>
      <c r="AV200" s="56">
        <v>76</v>
      </c>
    </row>
    <row r="201" spans="1:48" ht="30" customHeight="1" x14ac:dyDescent="0.3">
      <c r="A201" s="58" t="s">
        <v>289</v>
      </c>
      <c r="B201" s="58" t="s">
        <v>315</v>
      </c>
      <c r="C201" s="58" t="s">
        <v>80</v>
      </c>
      <c r="D201" s="45">
        <v>200</v>
      </c>
      <c r="E201" s="59">
        <f>TRUNC(단가대비표!O80,0)</f>
        <v>9970</v>
      </c>
      <c r="F201" s="59">
        <f t="shared" si="20"/>
        <v>1994000</v>
      </c>
      <c r="G201" s="59">
        <f>TRUNC(단가대비표!P80,0)</f>
        <v>0</v>
      </c>
      <c r="H201" s="59">
        <f t="shared" si="21"/>
        <v>0</v>
      </c>
      <c r="I201" s="59">
        <f>TRUNC(단가대비표!V80,0)</f>
        <v>0</v>
      </c>
      <c r="J201" s="59">
        <f t="shared" si="22"/>
        <v>0</v>
      </c>
      <c r="K201" s="59">
        <f t="shared" si="23"/>
        <v>9970</v>
      </c>
      <c r="L201" s="59">
        <f t="shared" si="24"/>
        <v>1994000</v>
      </c>
      <c r="M201" s="58" t="s">
        <v>74</v>
      </c>
      <c r="N201" s="60" t="s">
        <v>391</v>
      </c>
      <c r="O201" s="60" t="s">
        <v>74</v>
      </c>
      <c r="P201" s="60" t="s">
        <v>74</v>
      </c>
      <c r="Q201" s="60" t="s">
        <v>656</v>
      </c>
      <c r="R201" s="60" t="s">
        <v>71</v>
      </c>
      <c r="S201" s="60" t="s">
        <v>71</v>
      </c>
      <c r="T201" s="60" t="s">
        <v>69</v>
      </c>
      <c r="X201" s="56">
        <v>1</v>
      </c>
      <c r="AR201" s="60" t="s">
        <v>74</v>
      </c>
      <c r="AS201" s="60" t="s">
        <v>74</v>
      </c>
      <c r="AU201" s="60" t="s">
        <v>53</v>
      </c>
      <c r="AV201" s="56">
        <v>77</v>
      </c>
    </row>
    <row r="202" spans="1:48" ht="30" customHeight="1" x14ac:dyDescent="0.3">
      <c r="A202" s="58" t="s">
        <v>290</v>
      </c>
      <c r="B202" s="58" t="s">
        <v>573</v>
      </c>
      <c r="C202" s="58" t="s">
        <v>80</v>
      </c>
      <c r="D202" s="45">
        <v>200</v>
      </c>
      <c r="E202" s="59">
        <f>TRUNC(단가대비표!O81,0)</f>
        <v>8110</v>
      </c>
      <c r="F202" s="59">
        <f t="shared" si="20"/>
        <v>1622000</v>
      </c>
      <c r="G202" s="59">
        <f>TRUNC(단가대비표!P81,0)</f>
        <v>0</v>
      </c>
      <c r="H202" s="59">
        <f t="shared" si="21"/>
        <v>0</v>
      </c>
      <c r="I202" s="59">
        <f>TRUNC(단가대비표!V81,0)</f>
        <v>0</v>
      </c>
      <c r="J202" s="59">
        <f t="shared" si="22"/>
        <v>0</v>
      </c>
      <c r="K202" s="59">
        <f t="shared" si="23"/>
        <v>8110</v>
      </c>
      <c r="L202" s="59">
        <f t="shared" si="24"/>
        <v>1622000</v>
      </c>
      <c r="M202" s="58" t="s">
        <v>74</v>
      </c>
      <c r="N202" s="60" t="s">
        <v>386</v>
      </c>
      <c r="O202" s="60" t="s">
        <v>74</v>
      </c>
      <c r="P202" s="60" t="s">
        <v>74</v>
      </c>
      <c r="Q202" s="60" t="s">
        <v>656</v>
      </c>
      <c r="R202" s="60" t="s">
        <v>71</v>
      </c>
      <c r="S202" s="60" t="s">
        <v>71</v>
      </c>
      <c r="T202" s="60" t="s">
        <v>69</v>
      </c>
      <c r="X202" s="56">
        <v>1</v>
      </c>
      <c r="AR202" s="60" t="s">
        <v>74</v>
      </c>
      <c r="AS202" s="60" t="s">
        <v>74</v>
      </c>
      <c r="AU202" s="60" t="s">
        <v>43</v>
      </c>
      <c r="AV202" s="56">
        <v>78</v>
      </c>
    </row>
    <row r="203" spans="1:48" ht="30" customHeight="1" x14ac:dyDescent="0.3">
      <c r="A203" s="58" t="s">
        <v>299</v>
      </c>
      <c r="B203" s="58" t="s">
        <v>344</v>
      </c>
      <c r="C203" s="58" t="s">
        <v>80</v>
      </c>
      <c r="D203" s="45">
        <v>200</v>
      </c>
      <c r="E203" s="59">
        <f>TRUNC(단가대비표!O82,0)</f>
        <v>6480</v>
      </c>
      <c r="F203" s="59">
        <f t="shared" si="20"/>
        <v>1296000</v>
      </c>
      <c r="G203" s="59">
        <f>TRUNC(단가대비표!P82,0)</f>
        <v>0</v>
      </c>
      <c r="H203" s="59">
        <f t="shared" si="21"/>
        <v>0</v>
      </c>
      <c r="I203" s="59">
        <f>TRUNC(단가대비표!V82,0)</f>
        <v>0</v>
      </c>
      <c r="J203" s="59">
        <f t="shared" si="22"/>
        <v>0</v>
      </c>
      <c r="K203" s="59">
        <f t="shared" si="23"/>
        <v>6480</v>
      </c>
      <c r="L203" s="59">
        <f t="shared" si="24"/>
        <v>1296000</v>
      </c>
      <c r="M203" s="58" t="s">
        <v>74</v>
      </c>
      <c r="N203" s="60" t="s">
        <v>383</v>
      </c>
      <c r="O203" s="60" t="s">
        <v>74</v>
      </c>
      <c r="P203" s="60" t="s">
        <v>74</v>
      </c>
      <c r="Q203" s="60" t="s">
        <v>656</v>
      </c>
      <c r="R203" s="60" t="s">
        <v>71</v>
      </c>
      <c r="S203" s="60" t="s">
        <v>71</v>
      </c>
      <c r="T203" s="60" t="s">
        <v>69</v>
      </c>
      <c r="X203" s="56">
        <v>1</v>
      </c>
      <c r="AR203" s="60" t="s">
        <v>74</v>
      </c>
      <c r="AS203" s="60" t="s">
        <v>74</v>
      </c>
      <c r="AU203" s="60" t="s">
        <v>33</v>
      </c>
      <c r="AV203" s="56">
        <v>79</v>
      </c>
    </row>
    <row r="204" spans="1:48" ht="30" customHeight="1" x14ac:dyDescent="0.3">
      <c r="A204" s="58" t="s">
        <v>317</v>
      </c>
      <c r="B204" s="58" t="s">
        <v>530</v>
      </c>
      <c r="C204" s="58" t="s">
        <v>80</v>
      </c>
      <c r="D204" s="45">
        <v>140</v>
      </c>
      <c r="E204" s="59">
        <f>TRUNC(단가대비표!O83,0)</f>
        <v>3440</v>
      </c>
      <c r="F204" s="59">
        <f t="shared" si="20"/>
        <v>481600</v>
      </c>
      <c r="G204" s="59">
        <f>TRUNC(단가대비표!P83,0)</f>
        <v>0</v>
      </c>
      <c r="H204" s="59">
        <f t="shared" si="21"/>
        <v>0</v>
      </c>
      <c r="I204" s="59">
        <f>TRUNC(단가대비표!V83,0)</f>
        <v>0</v>
      </c>
      <c r="J204" s="59">
        <f t="shared" si="22"/>
        <v>0</v>
      </c>
      <c r="K204" s="59">
        <f t="shared" si="23"/>
        <v>3440</v>
      </c>
      <c r="L204" s="59">
        <f t="shared" si="24"/>
        <v>481600</v>
      </c>
      <c r="M204" s="58" t="s">
        <v>74</v>
      </c>
      <c r="N204" s="60" t="s">
        <v>398</v>
      </c>
      <c r="O204" s="60" t="s">
        <v>74</v>
      </c>
      <c r="P204" s="60" t="s">
        <v>74</v>
      </c>
      <c r="Q204" s="60" t="s">
        <v>656</v>
      </c>
      <c r="R204" s="60" t="s">
        <v>71</v>
      </c>
      <c r="S204" s="60" t="s">
        <v>71</v>
      </c>
      <c r="T204" s="60" t="s">
        <v>69</v>
      </c>
      <c r="X204" s="56">
        <v>1</v>
      </c>
      <c r="AR204" s="60" t="s">
        <v>74</v>
      </c>
      <c r="AS204" s="60" t="s">
        <v>74</v>
      </c>
      <c r="AU204" s="60" t="s">
        <v>48</v>
      </c>
      <c r="AV204" s="56">
        <v>80</v>
      </c>
    </row>
    <row r="205" spans="1:48" ht="30" customHeight="1" x14ac:dyDescent="0.3">
      <c r="A205" s="58" t="s">
        <v>319</v>
      </c>
      <c r="B205" s="58" t="s">
        <v>345</v>
      </c>
      <c r="C205" s="58" t="s">
        <v>80</v>
      </c>
      <c r="D205" s="45">
        <v>200</v>
      </c>
      <c r="E205" s="59">
        <f>TRUNC(단가대비표!O84,0)</f>
        <v>9890</v>
      </c>
      <c r="F205" s="59">
        <f t="shared" si="20"/>
        <v>1978000</v>
      </c>
      <c r="G205" s="59">
        <f>TRUNC(단가대비표!P84,0)</f>
        <v>0</v>
      </c>
      <c r="H205" s="59">
        <f t="shared" si="21"/>
        <v>0</v>
      </c>
      <c r="I205" s="59">
        <f>TRUNC(단가대비표!V84,0)</f>
        <v>0</v>
      </c>
      <c r="J205" s="59">
        <f t="shared" si="22"/>
        <v>0</v>
      </c>
      <c r="K205" s="59">
        <f t="shared" si="23"/>
        <v>9890</v>
      </c>
      <c r="L205" s="59">
        <f t="shared" si="24"/>
        <v>1978000</v>
      </c>
      <c r="M205" s="58" t="s">
        <v>74</v>
      </c>
      <c r="N205" s="60" t="s">
        <v>392</v>
      </c>
      <c r="O205" s="60" t="s">
        <v>74</v>
      </c>
      <c r="P205" s="60" t="s">
        <v>74</v>
      </c>
      <c r="Q205" s="60" t="s">
        <v>656</v>
      </c>
      <c r="R205" s="60" t="s">
        <v>71</v>
      </c>
      <c r="S205" s="60" t="s">
        <v>71</v>
      </c>
      <c r="T205" s="60" t="s">
        <v>69</v>
      </c>
      <c r="X205" s="56">
        <v>1</v>
      </c>
      <c r="AR205" s="60" t="s">
        <v>74</v>
      </c>
      <c r="AS205" s="60" t="s">
        <v>74</v>
      </c>
      <c r="AU205" s="60" t="s">
        <v>34</v>
      </c>
      <c r="AV205" s="56">
        <v>81</v>
      </c>
    </row>
    <row r="206" spans="1:48" ht="30" customHeight="1" x14ac:dyDescent="0.3">
      <c r="A206" s="58" t="s">
        <v>306</v>
      </c>
      <c r="B206" s="58" t="s">
        <v>543</v>
      </c>
      <c r="C206" s="58" t="s">
        <v>84</v>
      </c>
      <c r="D206" s="45">
        <v>13</v>
      </c>
      <c r="E206" s="59">
        <f>TRUNC(단가대비표!O85,0)</f>
        <v>98800</v>
      </c>
      <c r="F206" s="59">
        <f t="shared" si="20"/>
        <v>1284400</v>
      </c>
      <c r="G206" s="59">
        <f>TRUNC(단가대비표!P85,0)</f>
        <v>0</v>
      </c>
      <c r="H206" s="59">
        <f t="shared" si="21"/>
        <v>0</v>
      </c>
      <c r="I206" s="59">
        <f>TRUNC(단가대비표!V85,0)</f>
        <v>0</v>
      </c>
      <c r="J206" s="59">
        <f t="shared" si="22"/>
        <v>0</v>
      </c>
      <c r="K206" s="59">
        <f t="shared" si="23"/>
        <v>98800</v>
      </c>
      <c r="L206" s="59">
        <f t="shared" si="24"/>
        <v>1284400</v>
      </c>
      <c r="M206" s="58" t="s">
        <v>74</v>
      </c>
      <c r="N206" s="60" t="s">
        <v>408</v>
      </c>
      <c r="O206" s="60" t="s">
        <v>74</v>
      </c>
      <c r="P206" s="60" t="s">
        <v>74</v>
      </c>
      <c r="Q206" s="60" t="s">
        <v>656</v>
      </c>
      <c r="R206" s="60" t="s">
        <v>71</v>
      </c>
      <c r="S206" s="60" t="s">
        <v>71</v>
      </c>
      <c r="T206" s="60" t="s">
        <v>69</v>
      </c>
      <c r="X206" s="56">
        <v>1</v>
      </c>
      <c r="AR206" s="60" t="s">
        <v>74</v>
      </c>
      <c r="AS206" s="60" t="s">
        <v>74</v>
      </c>
      <c r="AU206" s="60" t="s">
        <v>49</v>
      </c>
      <c r="AV206" s="56">
        <v>82</v>
      </c>
    </row>
    <row r="207" spans="1:48" ht="30" customHeight="1" x14ac:dyDescent="0.3">
      <c r="A207" s="58" t="s">
        <v>300</v>
      </c>
      <c r="B207" s="58" t="s">
        <v>531</v>
      </c>
      <c r="C207" s="58" t="s">
        <v>80</v>
      </c>
      <c r="D207" s="45">
        <v>50</v>
      </c>
      <c r="E207" s="59">
        <f>TRUNC(단가대비표!O86,0)</f>
        <v>51920</v>
      </c>
      <c r="F207" s="59">
        <f t="shared" si="20"/>
        <v>2596000</v>
      </c>
      <c r="G207" s="59">
        <f>TRUNC(단가대비표!P86,0)</f>
        <v>0</v>
      </c>
      <c r="H207" s="59">
        <f t="shared" si="21"/>
        <v>0</v>
      </c>
      <c r="I207" s="59">
        <f>TRUNC(단가대비표!V86,0)</f>
        <v>0</v>
      </c>
      <c r="J207" s="59">
        <f t="shared" si="22"/>
        <v>0</v>
      </c>
      <c r="K207" s="59">
        <f t="shared" si="23"/>
        <v>51920</v>
      </c>
      <c r="L207" s="59">
        <f t="shared" si="24"/>
        <v>2596000</v>
      </c>
      <c r="M207" s="58" t="s">
        <v>74</v>
      </c>
      <c r="N207" s="60" t="s">
        <v>414</v>
      </c>
      <c r="O207" s="60" t="s">
        <v>74</v>
      </c>
      <c r="P207" s="60" t="s">
        <v>74</v>
      </c>
      <c r="Q207" s="60" t="s">
        <v>656</v>
      </c>
      <c r="R207" s="60" t="s">
        <v>71</v>
      </c>
      <c r="S207" s="60" t="s">
        <v>71</v>
      </c>
      <c r="T207" s="60" t="s">
        <v>69</v>
      </c>
      <c r="X207" s="56">
        <v>1</v>
      </c>
      <c r="AR207" s="60" t="s">
        <v>74</v>
      </c>
      <c r="AS207" s="60" t="s">
        <v>74</v>
      </c>
      <c r="AU207" s="60" t="s">
        <v>32</v>
      </c>
      <c r="AV207" s="56">
        <v>83</v>
      </c>
    </row>
    <row r="208" spans="1:48" ht="30" customHeight="1" x14ac:dyDescent="0.3">
      <c r="A208" s="58" t="s">
        <v>264</v>
      </c>
      <c r="B208" s="58" t="s">
        <v>292</v>
      </c>
      <c r="C208" s="58" t="s">
        <v>61</v>
      </c>
      <c r="D208" s="45">
        <v>1</v>
      </c>
      <c r="E208" s="59">
        <f>TRUNC(단가대비표!O87,0)</f>
        <v>450000</v>
      </c>
      <c r="F208" s="59">
        <f t="shared" si="20"/>
        <v>450000</v>
      </c>
      <c r="G208" s="59">
        <f>TRUNC(단가대비표!P87,0)</f>
        <v>0</v>
      </c>
      <c r="H208" s="59">
        <f t="shared" si="21"/>
        <v>0</v>
      </c>
      <c r="I208" s="59">
        <f>TRUNC(단가대비표!V87,0)</f>
        <v>0</v>
      </c>
      <c r="J208" s="59">
        <f t="shared" si="22"/>
        <v>0</v>
      </c>
      <c r="K208" s="59">
        <f t="shared" si="23"/>
        <v>450000</v>
      </c>
      <c r="L208" s="59">
        <f t="shared" si="24"/>
        <v>450000</v>
      </c>
      <c r="M208" s="58" t="s">
        <v>74</v>
      </c>
      <c r="N208" s="60" t="s">
        <v>410</v>
      </c>
      <c r="O208" s="60" t="s">
        <v>74</v>
      </c>
      <c r="P208" s="60" t="s">
        <v>74</v>
      </c>
      <c r="Q208" s="60" t="s">
        <v>656</v>
      </c>
      <c r="R208" s="60" t="s">
        <v>71</v>
      </c>
      <c r="S208" s="60" t="s">
        <v>71</v>
      </c>
      <c r="T208" s="60" t="s">
        <v>69</v>
      </c>
      <c r="X208" s="56">
        <v>1</v>
      </c>
      <c r="AR208" s="60" t="s">
        <v>74</v>
      </c>
      <c r="AS208" s="60" t="s">
        <v>74</v>
      </c>
      <c r="AU208" s="60" t="s">
        <v>37</v>
      </c>
      <c r="AV208" s="56">
        <v>84</v>
      </c>
    </row>
    <row r="209" spans="1:48" ht="30" customHeight="1" x14ac:dyDescent="0.3">
      <c r="A209" s="58" t="s">
        <v>665</v>
      </c>
      <c r="B209" s="58" t="s">
        <v>74</v>
      </c>
      <c r="C209" s="58" t="s">
        <v>74</v>
      </c>
      <c r="D209" s="45"/>
      <c r="E209" s="59">
        <v>0</v>
      </c>
      <c r="F209" s="59">
        <f>SUM(F196:F208)</f>
        <v>29274920</v>
      </c>
      <c r="G209" s="59">
        <v>0</v>
      </c>
      <c r="H209" s="59">
        <f>SUM(H196:H208)</f>
        <v>0</v>
      </c>
      <c r="I209" s="59">
        <v>0</v>
      </c>
      <c r="J209" s="59">
        <f>SUM(J196:J208)</f>
        <v>0</v>
      </c>
      <c r="K209" s="59"/>
      <c r="L209" s="59">
        <f>SUM(L196:L208)</f>
        <v>29274920</v>
      </c>
      <c r="M209" s="58" t="s">
        <v>74</v>
      </c>
      <c r="N209" s="60" t="s">
        <v>870</v>
      </c>
      <c r="O209" s="60" t="s">
        <v>74</v>
      </c>
      <c r="P209" s="60" t="s">
        <v>74</v>
      </c>
      <c r="Q209" s="60" t="s">
        <v>74</v>
      </c>
      <c r="R209" s="60" t="s">
        <v>71</v>
      </c>
      <c r="S209" s="60" t="s">
        <v>71</v>
      </c>
      <c r="T209" s="60" t="s">
        <v>71</v>
      </c>
      <c r="AR209" s="60" t="s">
        <v>74</v>
      </c>
      <c r="AS209" s="60" t="s">
        <v>74</v>
      </c>
      <c r="AU209" s="60" t="s">
        <v>260</v>
      </c>
      <c r="AV209" s="56">
        <v>88</v>
      </c>
    </row>
    <row r="210" spans="1:48" ht="30" customHeight="1" x14ac:dyDescent="0.3">
      <c r="A210" s="58" t="s">
        <v>667</v>
      </c>
      <c r="B210" s="58" t="s">
        <v>248</v>
      </c>
      <c r="C210" s="58" t="s">
        <v>91</v>
      </c>
      <c r="D210" s="45">
        <v>1</v>
      </c>
      <c r="E210" s="59">
        <f>ROUNDDOWN(SUMIF(X189:X211,RIGHTB(N210,1),F189:F211)*W210,0)</f>
        <v>297045</v>
      </c>
      <c r="F210" s="59">
        <f>TRUNC(E210*D210,0)</f>
        <v>297045</v>
      </c>
      <c r="G210" s="59">
        <v>0</v>
      </c>
      <c r="H210" s="59">
        <f>TRUNC(G210*D210,0)</f>
        <v>0</v>
      </c>
      <c r="I210" s="59">
        <v>0</v>
      </c>
      <c r="J210" s="59">
        <f>TRUNC(I210*D210,0)</f>
        <v>0</v>
      </c>
      <c r="K210" s="59">
        <f>TRUNC(E210+G210+I210,0)</f>
        <v>297045</v>
      </c>
      <c r="L210" s="59">
        <f>TRUNC(F210+H210+J210,0)</f>
        <v>297045</v>
      </c>
      <c r="M210" s="58" t="s">
        <v>74</v>
      </c>
      <c r="N210" s="60" t="s">
        <v>871</v>
      </c>
      <c r="O210" s="60" t="s">
        <v>74</v>
      </c>
      <c r="P210" s="60" t="s">
        <v>74</v>
      </c>
      <c r="Q210" s="60" t="s">
        <v>656</v>
      </c>
      <c r="R210" s="60" t="s">
        <v>71</v>
      </c>
      <c r="S210" s="60" t="s">
        <v>71</v>
      </c>
      <c r="T210" s="60" t="s">
        <v>71</v>
      </c>
      <c r="U210" s="56">
        <v>0</v>
      </c>
      <c r="V210" s="56">
        <v>0</v>
      </c>
      <c r="W210" s="56">
        <v>5.4000000000000003E-3</v>
      </c>
      <c r="AR210" s="60" t="s">
        <v>74</v>
      </c>
      <c r="AS210" s="60" t="s">
        <v>74</v>
      </c>
      <c r="AU210" s="60" t="s">
        <v>384</v>
      </c>
      <c r="AV210" s="56">
        <v>89</v>
      </c>
    </row>
    <row r="211" spans="1:48" ht="30" customHeight="1" x14ac:dyDescent="0.3">
      <c r="A211" s="58" t="s">
        <v>645</v>
      </c>
      <c r="B211" s="58" t="s">
        <v>74</v>
      </c>
      <c r="C211" s="58" t="s">
        <v>91</v>
      </c>
      <c r="D211" s="45">
        <v>1</v>
      </c>
      <c r="E211" s="59">
        <f>TRUNC(단가대비표!O89,0)</f>
        <v>486</v>
      </c>
      <c r="F211" s="59">
        <f>TRUNC(E211*D211,0)</f>
        <v>486</v>
      </c>
      <c r="G211" s="59">
        <f>TRUNC(단가대비표!P89,0)</f>
        <v>0</v>
      </c>
      <c r="H211" s="59">
        <f>TRUNC(G211*D211,0)</f>
        <v>0</v>
      </c>
      <c r="I211" s="59">
        <f>TRUNC(단가대비표!V89,0)</f>
        <v>0</v>
      </c>
      <c r="J211" s="59">
        <f>TRUNC(I211*D211,0)</f>
        <v>0</v>
      </c>
      <c r="K211" s="59">
        <f>TRUNC(E211+G211+I211,0)</f>
        <v>486</v>
      </c>
      <c r="L211" s="59">
        <f>TRUNC(F211+H211+J211,0)</f>
        <v>486</v>
      </c>
      <c r="M211" s="58" t="s">
        <v>74</v>
      </c>
      <c r="N211" s="60" t="s">
        <v>399</v>
      </c>
      <c r="O211" s="60" t="s">
        <v>74</v>
      </c>
      <c r="P211" s="60" t="s">
        <v>74</v>
      </c>
      <c r="Q211" s="60" t="s">
        <v>656</v>
      </c>
      <c r="R211" s="60" t="s">
        <v>71</v>
      </c>
      <c r="S211" s="60" t="s">
        <v>71</v>
      </c>
      <c r="T211" s="60" t="s">
        <v>69</v>
      </c>
      <c r="AR211" s="60" t="s">
        <v>74</v>
      </c>
      <c r="AS211" s="60" t="s">
        <v>74</v>
      </c>
      <c r="AU211" s="60" t="s">
        <v>44</v>
      </c>
      <c r="AV211" s="56">
        <v>93</v>
      </c>
    </row>
    <row r="212" spans="1:48" ht="30" customHeight="1" x14ac:dyDescent="0.3">
      <c r="A212" s="45"/>
      <c r="B212" s="45"/>
      <c r="C212" s="45"/>
      <c r="D212" s="45"/>
      <c r="E212" s="59"/>
      <c r="F212" s="59"/>
      <c r="G212" s="59"/>
      <c r="H212" s="59"/>
      <c r="I212" s="59"/>
      <c r="J212" s="59"/>
      <c r="K212" s="59"/>
      <c r="L212" s="59"/>
      <c r="M212" s="45"/>
    </row>
    <row r="213" spans="1:48" ht="30" customHeight="1" x14ac:dyDescent="0.3">
      <c r="A213" s="45"/>
      <c r="B213" s="45"/>
      <c r="C213" s="45"/>
      <c r="D213" s="45"/>
      <c r="E213" s="59"/>
      <c r="F213" s="59"/>
      <c r="G213" s="59"/>
      <c r="H213" s="59"/>
      <c r="I213" s="59"/>
      <c r="J213" s="59"/>
      <c r="K213" s="59"/>
      <c r="L213" s="59"/>
      <c r="M213" s="45"/>
    </row>
    <row r="214" spans="1:48" ht="30" customHeight="1" x14ac:dyDescent="0.3">
      <c r="A214" s="45"/>
      <c r="B214" s="45"/>
      <c r="C214" s="45"/>
      <c r="D214" s="45"/>
      <c r="E214" s="59"/>
      <c r="F214" s="59"/>
      <c r="G214" s="59"/>
      <c r="H214" s="59"/>
      <c r="I214" s="59"/>
      <c r="J214" s="59"/>
      <c r="K214" s="59"/>
      <c r="L214" s="59"/>
      <c r="M214" s="45"/>
    </row>
    <row r="215" spans="1:48" ht="30" customHeight="1" x14ac:dyDescent="0.3">
      <c r="A215" s="45"/>
      <c r="B215" s="45"/>
      <c r="C215" s="45"/>
      <c r="D215" s="45"/>
      <c r="E215" s="59"/>
      <c r="F215" s="59"/>
      <c r="G215" s="59"/>
      <c r="H215" s="59"/>
      <c r="I215" s="59"/>
      <c r="J215" s="59"/>
      <c r="K215" s="59"/>
      <c r="L215" s="59"/>
      <c r="M215" s="45"/>
    </row>
    <row r="216" spans="1:48" ht="30" customHeight="1" x14ac:dyDescent="0.3">
      <c r="A216" s="45"/>
      <c r="B216" s="45"/>
      <c r="C216" s="45"/>
      <c r="D216" s="45"/>
      <c r="E216" s="59"/>
      <c r="F216" s="59"/>
      <c r="G216" s="59"/>
      <c r="H216" s="59"/>
      <c r="I216" s="59"/>
      <c r="J216" s="59"/>
      <c r="K216" s="59"/>
      <c r="L216" s="59"/>
      <c r="M216" s="45"/>
    </row>
    <row r="217" spans="1:48" ht="30" customHeight="1" x14ac:dyDescent="0.3">
      <c r="A217" s="45"/>
      <c r="B217" s="45"/>
      <c r="C217" s="45"/>
      <c r="D217" s="45"/>
      <c r="E217" s="59"/>
      <c r="F217" s="59"/>
      <c r="G217" s="59"/>
      <c r="H217" s="59"/>
      <c r="I217" s="59"/>
      <c r="J217" s="59"/>
      <c r="K217" s="59"/>
      <c r="L217" s="59"/>
      <c r="M217" s="45"/>
    </row>
    <row r="218" spans="1:48" ht="30" customHeight="1" x14ac:dyDescent="0.3">
      <c r="A218" s="45"/>
      <c r="B218" s="45"/>
      <c r="C218" s="45"/>
      <c r="D218" s="45"/>
      <c r="E218" s="59"/>
      <c r="F218" s="59"/>
      <c r="G218" s="59"/>
      <c r="H218" s="59"/>
      <c r="I218" s="59"/>
      <c r="J218" s="59"/>
      <c r="K218" s="59"/>
      <c r="L218" s="59"/>
      <c r="M218" s="45"/>
    </row>
    <row r="219" spans="1:48" ht="30" customHeight="1" x14ac:dyDescent="0.3">
      <c r="A219" s="45"/>
      <c r="B219" s="45"/>
      <c r="C219" s="45"/>
      <c r="D219" s="45"/>
      <c r="E219" s="59"/>
      <c r="F219" s="59"/>
      <c r="G219" s="59"/>
      <c r="H219" s="59"/>
      <c r="I219" s="59"/>
      <c r="J219" s="59"/>
      <c r="K219" s="59"/>
      <c r="L219" s="59"/>
      <c r="M219" s="45"/>
    </row>
    <row r="220" spans="1:48" ht="30" customHeight="1" x14ac:dyDescent="0.3">
      <c r="A220" s="45"/>
      <c r="B220" s="45"/>
      <c r="C220" s="45"/>
      <c r="D220" s="45"/>
      <c r="E220" s="59"/>
      <c r="F220" s="59"/>
      <c r="G220" s="59"/>
      <c r="H220" s="59"/>
      <c r="I220" s="59"/>
      <c r="J220" s="59"/>
      <c r="K220" s="59"/>
      <c r="L220" s="59"/>
      <c r="M220" s="45"/>
    </row>
    <row r="221" spans="1:48" ht="30" customHeight="1" x14ac:dyDescent="0.3">
      <c r="A221" s="45"/>
      <c r="B221" s="45"/>
      <c r="C221" s="45"/>
      <c r="D221" s="45"/>
      <c r="E221" s="59"/>
      <c r="F221" s="59"/>
      <c r="G221" s="59"/>
      <c r="H221" s="59"/>
      <c r="I221" s="59"/>
      <c r="J221" s="59"/>
      <c r="K221" s="59"/>
      <c r="L221" s="59"/>
      <c r="M221" s="45"/>
    </row>
    <row r="222" spans="1:48" ht="30" customHeight="1" x14ac:dyDescent="0.3">
      <c r="A222" s="45"/>
      <c r="B222" s="45"/>
      <c r="C222" s="45"/>
      <c r="D222" s="45"/>
      <c r="E222" s="59"/>
      <c r="F222" s="59"/>
      <c r="G222" s="59"/>
      <c r="H222" s="59"/>
      <c r="I222" s="59"/>
      <c r="J222" s="59"/>
      <c r="K222" s="59"/>
      <c r="L222" s="59"/>
      <c r="M222" s="45"/>
    </row>
    <row r="223" spans="1:48" ht="30" customHeight="1" x14ac:dyDescent="0.3">
      <c r="A223" s="45"/>
      <c r="B223" s="45"/>
      <c r="C223" s="45"/>
      <c r="D223" s="45"/>
      <c r="E223" s="59"/>
      <c r="F223" s="59"/>
      <c r="G223" s="59"/>
      <c r="H223" s="59"/>
      <c r="I223" s="59"/>
      <c r="J223" s="59"/>
      <c r="K223" s="59"/>
      <c r="L223" s="59"/>
      <c r="M223" s="45"/>
    </row>
    <row r="224" spans="1:48" ht="30" customHeight="1" x14ac:dyDescent="0.3">
      <c r="A224" s="45"/>
      <c r="B224" s="45"/>
      <c r="C224" s="45"/>
      <c r="D224" s="45"/>
      <c r="E224" s="59"/>
      <c r="F224" s="59"/>
      <c r="G224" s="59"/>
      <c r="H224" s="59"/>
      <c r="I224" s="59"/>
      <c r="J224" s="59"/>
      <c r="K224" s="59"/>
      <c r="L224" s="59"/>
      <c r="M224" s="45"/>
    </row>
    <row r="225" spans="1:14" ht="30" customHeight="1" x14ac:dyDescent="0.3">
      <c r="A225" s="45"/>
      <c r="B225" s="45"/>
      <c r="C225" s="45"/>
      <c r="D225" s="45"/>
      <c r="E225" s="59"/>
      <c r="F225" s="59"/>
      <c r="G225" s="59"/>
      <c r="H225" s="59"/>
      <c r="I225" s="59"/>
      <c r="J225" s="59"/>
      <c r="K225" s="59"/>
      <c r="L225" s="59"/>
      <c r="M225" s="45"/>
    </row>
    <row r="226" spans="1:14" ht="30" customHeight="1" x14ac:dyDescent="0.3">
      <c r="A226" s="45"/>
      <c r="B226" s="45"/>
      <c r="C226" s="45"/>
      <c r="D226" s="45"/>
      <c r="E226" s="59"/>
      <c r="F226" s="59"/>
      <c r="G226" s="59"/>
      <c r="H226" s="59"/>
      <c r="I226" s="59"/>
      <c r="J226" s="59"/>
      <c r="K226" s="59"/>
      <c r="L226" s="59"/>
      <c r="M226" s="45"/>
    </row>
    <row r="227" spans="1:14" ht="30" customHeight="1" x14ac:dyDescent="0.3">
      <c r="A227" s="45"/>
      <c r="B227" s="45"/>
      <c r="C227" s="45"/>
      <c r="D227" s="45"/>
      <c r="E227" s="59"/>
      <c r="F227" s="59"/>
      <c r="G227" s="59"/>
      <c r="H227" s="59"/>
      <c r="I227" s="59"/>
      <c r="J227" s="59"/>
      <c r="K227" s="59"/>
      <c r="L227" s="59"/>
      <c r="M227" s="45"/>
    </row>
    <row r="228" spans="1:14" ht="30" customHeight="1" x14ac:dyDescent="0.3">
      <c r="A228" s="45"/>
      <c r="B228" s="45"/>
      <c r="C228" s="45"/>
      <c r="D228" s="45"/>
      <c r="E228" s="59"/>
      <c r="F228" s="59"/>
      <c r="G228" s="59"/>
      <c r="H228" s="59"/>
      <c r="I228" s="59"/>
      <c r="J228" s="59"/>
      <c r="K228" s="59"/>
      <c r="L228" s="59"/>
      <c r="M228" s="45"/>
    </row>
    <row r="229" spans="1:14" ht="30" customHeight="1" x14ac:dyDescent="0.3">
      <c r="A229" s="45"/>
      <c r="B229" s="45"/>
      <c r="C229" s="45"/>
      <c r="D229" s="45"/>
      <c r="E229" s="59"/>
      <c r="F229" s="59"/>
      <c r="G229" s="59"/>
      <c r="H229" s="59"/>
      <c r="I229" s="59"/>
      <c r="J229" s="59"/>
      <c r="K229" s="59"/>
      <c r="L229" s="59"/>
      <c r="M229" s="45"/>
    </row>
    <row r="230" spans="1:14" ht="30" customHeight="1" x14ac:dyDescent="0.3">
      <c r="A230" s="45"/>
      <c r="B230" s="45"/>
      <c r="C230" s="45"/>
      <c r="D230" s="45"/>
      <c r="E230" s="59"/>
      <c r="F230" s="59"/>
      <c r="G230" s="59"/>
      <c r="H230" s="59"/>
      <c r="I230" s="59"/>
      <c r="J230" s="59"/>
      <c r="K230" s="59"/>
      <c r="L230" s="59"/>
      <c r="M230" s="45"/>
    </row>
    <row r="231" spans="1:14" ht="30" customHeight="1" x14ac:dyDescent="0.3">
      <c r="A231" s="45"/>
      <c r="B231" s="45"/>
      <c r="C231" s="45"/>
      <c r="D231" s="45"/>
      <c r="E231" s="59"/>
      <c r="F231" s="59"/>
      <c r="G231" s="59"/>
      <c r="H231" s="59"/>
      <c r="I231" s="59"/>
      <c r="J231" s="59"/>
      <c r="K231" s="59"/>
      <c r="L231" s="59"/>
      <c r="M231" s="45"/>
    </row>
    <row r="232" spans="1:14" ht="30" customHeight="1" x14ac:dyDescent="0.3">
      <c r="A232" s="45"/>
      <c r="B232" s="45"/>
      <c r="C232" s="45"/>
      <c r="D232" s="45"/>
      <c r="E232" s="59"/>
      <c r="F232" s="59"/>
      <c r="G232" s="59"/>
      <c r="H232" s="59"/>
      <c r="I232" s="59"/>
      <c r="J232" s="59"/>
      <c r="K232" s="59"/>
      <c r="L232" s="59"/>
      <c r="M232" s="45"/>
    </row>
    <row r="233" spans="1:14" s="50" customFormat="1" ht="30" customHeight="1" x14ac:dyDescent="0.3">
      <c r="A233" s="46" t="s">
        <v>262</v>
      </c>
      <c r="B233" s="47"/>
      <c r="C233" s="47"/>
      <c r="D233" s="47"/>
      <c r="E233" s="48"/>
      <c r="F233" s="48">
        <f>SUMIF(Q189:Q232,"010402",F189:F232)</f>
        <v>55305951</v>
      </c>
      <c r="G233" s="48"/>
      <c r="H233" s="48">
        <f>SUMIF(Q189:Q232,"010402",H189:H232)</f>
        <v>0</v>
      </c>
      <c r="I233" s="48"/>
      <c r="J233" s="48">
        <f>SUMIF(Q189:Q232,"010402",J189:J232)</f>
        <v>0</v>
      </c>
      <c r="K233" s="48"/>
      <c r="L233" s="48">
        <f>SUMIF(Q189:Q232,"010402",L189:L232)</f>
        <v>55305951</v>
      </c>
      <c r="M233" s="47"/>
      <c r="N233" s="50" t="s">
        <v>609</v>
      </c>
    </row>
    <row r="236" spans="1:14" x14ac:dyDescent="0.3">
      <c r="F236" s="62"/>
    </row>
    <row r="237" spans="1:14" x14ac:dyDescent="0.3">
      <c r="E237" s="64" t="s">
        <v>928</v>
      </c>
      <c r="F237" s="63">
        <f>+F233+F187</f>
        <v>74334000</v>
      </c>
    </row>
  </sheetData>
  <mergeCells count="44"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U2:AU3"/>
    <mergeCell ref="AV2:AV3"/>
    <mergeCell ref="AO2:AO3"/>
    <mergeCell ref="AP2:AP3"/>
    <mergeCell ref="AQ2:AQ3"/>
    <mergeCell ref="AR2:AR3"/>
    <mergeCell ref="AS2:AS3"/>
    <mergeCell ref="AT2:AT3"/>
  </mergeCells>
  <phoneticPr fontId="4" type="noConversion"/>
  <pageMargins left="0.78736108541488647" right="0" top="0.39361110329627991" bottom="0.39361110329627991" header="0" footer="0"/>
  <pageSetup paperSize="9" scale="64" fitToHeight="0" orientation="landscape"/>
  <rowBreaks count="9" manualBreakCount="9">
    <brk id="26" max="1048575" man="1"/>
    <brk id="49" max="1048575" man="1"/>
    <brk id="72" max="1048575" man="1"/>
    <brk id="95" max="1048575" man="1"/>
    <brk id="118" max="1048575" man="1"/>
    <brk id="141" max="1048575" man="1"/>
    <brk id="164" max="1048575" man="1"/>
    <brk id="187" max="1048575" man="1"/>
    <brk id="233" max="104857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일위대가목록">
    <pageSetUpPr fitToPage="1"/>
  </sheetPr>
  <dimension ref="A1:N36"/>
  <sheetViews>
    <sheetView topLeftCell="B28" zoomScaleNormal="100" workbookViewId="0">
      <selection activeCell="E10" sqref="E10"/>
    </sheetView>
  </sheetViews>
  <sheetFormatPr defaultColWidth="9" defaultRowHeight="16.5" x14ac:dyDescent="0.3"/>
  <cols>
    <col min="1" max="1" width="11.625" hidden="1" customWidth="1"/>
    <col min="2" max="3" width="30.625" customWidth="1"/>
    <col min="4" max="4" width="4.625" customWidth="1"/>
    <col min="5" max="8" width="13.625" customWidth="1"/>
    <col min="9" max="9" width="8.625" customWidth="1"/>
    <col min="10" max="10" width="12.625" customWidth="1"/>
    <col min="11" max="12" width="2.625" hidden="1" customWidth="1"/>
    <col min="13" max="13" width="20.625" customWidth="1"/>
    <col min="14" max="14" width="2.625" hidden="1" customWidth="1"/>
  </cols>
  <sheetData>
    <row r="1" spans="1:14" ht="30" customHeight="1" x14ac:dyDescent="0.3">
      <c r="A1" s="3"/>
      <c r="B1" s="2" t="s">
        <v>226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ht="30" customHeight="1" x14ac:dyDescent="0.3">
      <c r="A2" s="14"/>
      <c r="B2" s="15" t="s">
        <v>322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4" ht="30" customHeight="1" x14ac:dyDescent="0.3">
      <c r="A3" s="7" t="s">
        <v>647</v>
      </c>
      <c r="B3" s="7" t="s">
        <v>229</v>
      </c>
      <c r="C3" s="7" t="s">
        <v>228</v>
      </c>
      <c r="D3" s="7" t="s">
        <v>66</v>
      </c>
      <c r="E3" s="7" t="s">
        <v>646</v>
      </c>
      <c r="F3" s="7" t="s">
        <v>668</v>
      </c>
      <c r="G3" s="7" t="s">
        <v>648</v>
      </c>
      <c r="H3" s="7" t="s">
        <v>649</v>
      </c>
      <c r="I3" s="7" t="s">
        <v>651</v>
      </c>
      <c r="J3" s="7" t="s">
        <v>227</v>
      </c>
      <c r="K3" s="7" t="s">
        <v>657</v>
      </c>
      <c r="L3" s="7" t="s">
        <v>102</v>
      </c>
      <c r="M3" s="7" t="s">
        <v>669</v>
      </c>
      <c r="N3" s="1" t="s">
        <v>639</v>
      </c>
    </row>
    <row r="4" spans="1:14" ht="30" customHeight="1" x14ac:dyDescent="0.3">
      <c r="A4" s="13" t="s">
        <v>464</v>
      </c>
      <c r="B4" s="13" t="s">
        <v>328</v>
      </c>
      <c r="C4" s="13" t="s">
        <v>234</v>
      </c>
      <c r="D4" s="13" t="s">
        <v>61</v>
      </c>
      <c r="E4" s="26">
        <f>일위대가!F15</f>
        <v>18577</v>
      </c>
      <c r="F4" s="26">
        <f>일위대가!H15</f>
        <v>93294</v>
      </c>
      <c r="G4" s="26">
        <f>일위대가!J15</f>
        <v>0</v>
      </c>
      <c r="H4" s="26">
        <f t="shared" ref="H4:H36" si="0">E4+F4+G4</f>
        <v>111871</v>
      </c>
      <c r="I4" s="13" t="s">
        <v>688</v>
      </c>
      <c r="J4" s="13" t="s">
        <v>74</v>
      </c>
      <c r="K4" s="13" t="s">
        <v>74</v>
      </c>
      <c r="L4" s="13" t="s">
        <v>74</v>
      </c>
      <c r="M4" s="13" t="s">
        <v>533</v>
      </c>
      <c r="N4" s="1" t="s">
        <v>74</v>
      </c>
    </row>
    <row r="5" spans="1:14" ht="30" customHeight="1" x14ac:dyDescent="0.3">
      <c r="A5" s="13" t="s">
        <v>458</v>
      </c>
      <c r="B5" s="13" t="s">
        <v>237</v>
      </c>
      <c r="C5" s="13" t="s">
        <v>236</v>
      </c>
      <c r="D5" s="13" t="s">
        <v>62</v>
      </c>
      <c r="E5" s="26">
        <f>일위대가!F19</f>
        <v>0</v>
      </c>
      <c r="F5" s="26">
        <f>일위대가!H19</f>
        <v>4138</v>
      </c>
      <c r="G5" s="26">
        <f>일위대가!J19</f>
        <v>0</v>
      </c>
      <c r="H5" s="26">
        <f t="shared" si="0"/>
        <v>4138</v>
      </c>
      <c r="I5" s="13" t="s">
        <v>674</v>
      </c>
      <c r="J5" s="13" t="s">
        <v>74</v>
      </c>
      <c r="K5" s="13" t="s">
        <v>74</v>
      </c>
      <c r="L5" s="13" t="s">
        <v>74</v>
      </c>
      <c r="M5" s="13" t="s">
        <v>27</v>
      </c>
      <c r="N5" s="1" t="s">
        <v>74</v>
      </c>
    </row>
    <row r="6" spans="1:14" ht="30" customHeight="1" x14ac:dyDescent="0.3">
      <c r="A6" s="13" t="s">
        <v>457</v>
      </c>
      <c r="B6" s="13" t="s">
        <v>239</v>
      </c>
      <c r="C6" s="13" t="s">
        <v>274</v>
      </c>
      <c r="D6" s="13" t="s">
        <v>63</v>
      </c>
      <c r="E6" s="26">
        <f>일위대가!F27</f>
        <v>7210</v>
      </c>
      <c r="F6" s="26">
        <f>일위대가!H27</f>
        <v>84445</v>
      </c>
      <c r="G6" s="26">
        <f>일위대가!J27</f>
        <v>2533</v>
      </c>
      <c r="H6" s="26">
        <f t="shared" si="0"/>
        <v>94188</v>
      </c>
      <c r="I6" s="13" t="s">
        <v>671</v>
      </c>
      <c r="J6" s="13" t="s">
        <v>74</v>
      </c>
      <c r="K6" s="13" t="s">
        <v>74</v>
      </c>
      <c r="L6" s="13" t="s">
        <v>74</v>
      </c>
      <c r="M6" s="13" t="s">
        <v>30</v>
      </c>
      <c r="N6" s="1" t="s">
        <v>74</v>
      </c>
    </row>
    <row r="7" spans="1:14" ht="30" customHeight="1" x14ac:dyDescent="0.3">
      <c r="A7" s="13" t="s">
        <v>455</v>
      </c>
      <c r="B7" s="13" t="s">
        <v>276</v>
      </c>
      <c r="C7" s="13" t="s">
        <v>238</v>
      </c>
      <c r="D7" s="13" t="s">
        <v>80</v>
      </c>
      <c r="E7" s="26">
        <f>일위대가!F33</f>
        <v>805</v>
      </c>
      <c r="F7" s="26">
        <f>일위대가!H33</f>
        <v>3956</v>
      </c>
      <c r="G7" s="26">
        <f>일위대가!J33</f>
        <v>79</v>
      </c>
      <c r="H7" s="26">
        <f t="shared" si="0"/>
        <v>4840</v>
      </c>
      <c r="I7" s="13" t="s">
        <v>693</v>
      </c>
      <c r="J7" s="13" t="s">
        <v>74</v>
      </c>
      <c r="K7" s="13" t="s">
        <v>74</v>
      </c>
      <c r="L7" s="13" t="s">
        <v>74</v>
      </c>
      <c r="M7" s="13" t="s">
        <v>29</v>
      </c>
      <c r="N7" s="1" t="s">
        <v>74</v>
      </c>
    </row>
    <row r="8" spans="1:14" ht="30" customHeight="1" x14ac:dyDescent="0.3">
      <c r="A8" s="13" t="s">
        <v>456</v>
      </c>
      <c r="B8" s="13" t="s">
        <v>240</v>
      </c>
      <c r="C8" s="13" t="s">
        <v>622</v>
      </c>
      <c r="D8" s="13" t="s">
        <v>62</v>
      </c>
      <c r="E8" s="26">
        <f>일위대가!F38</f>
        <v>988</v>
      </c>
      <c r="F8" s="26">
        <f>일위대가!H38</f>
        <v>7178</v>
      </c>
      <c r="G8" s="26">
        <f>일위대가!J38</f>
        <v>215</v>
      </c>
      <c r="H8" s="26">
        <f t="shared" si="0"/>
        <v>8381</v>
      </c>
      <c r="I8" s="13" t="s">
        <v>683</v>
      </c>
      <c r="J8" s="13" t="s">
        <v>74</v>
      </c>
      <c r="K8" s="13" t="s">
        <v>74</v>
      </c>
      <c r="L8" s="13" t="s">
        <v>74</v>
      </c>
      <c r="M8" s="13" t="s">
        <v>74</v>
      </c>
      <c r="N8" s="1" t="s">
        <v>74</v>
      </c>
    </row>
    <row r="9" spans="1:14" ht="30" customHeight="1" x14ac:dyDescent="0.3">
      <c r="A9" s="13" t="s">
        <v>460</v>
      </c>
      <c r="B9" s="13" t="s">
        <v>523</v>
      </c>
      <c r="C9" s="13" t="s">
        <v>615</v>
      </c>
      <c r="D9" s="13" t="s">
        <v>62</v>
      </c>
      <c r="E9" s="26">
        <f>일위대가!F43</f>
        <v>60000</v>
      </c>
      <c r="F9" s="26">
        <f>일위대가!H43</f>
        <v>17541</v>
      </c>
      <c r="G9" s="26">
        <f>일위대가!J43</f>
        <v>350</v>
      </c>
      <c r="H9" s="26">
        <f t="shared" si="0"/>
        <v>77891</v>
      </c>
      <c r="I9" s="13" t="s">
        <v>696</v>
      </c>
      <c r="J9" s="13" t="s">
        <v>74</v>
      </c>
      <c r="K9" s="13" t="s">
        <v>74</v>
      </c>
      <c r="L9" s="13" t="s">
        <v>74</v>
      </c>
      <c r="M9" s="13" t="s">
        <v>74</v>
      </c>
      <c r="N9" s="1" t="s">
        <v>74</v>
      </c>
    </row>
    <row r="10" spans="1:14" ht="30" customHeight="1" x14ac:dyDescent="0.3">
      <c r="A10" s="13" t="s">
        <v>459</v>
      </c>
      <c r="B10" s="13" t="s">
        <v>271</v>
      </c>
      <c r="C10" s="13" t="s">
        <v>329</v>
      </c>
      <c r="D10" s="13" t="s">
        <v>62</v>
      </c>
      <c r="E10" s="26">
        <f>일위대가!F50</f>
        <v>34364</v>
      </c>
      <c r="F10" s="26">
        <f>일위대가!H50</f>
        <v>38608</v>
      </c>
      <c r="G10" s="26">
        <f>일위대가!J50</f>
        <v>216</v>
      </c>
      <c r="H10" s="26">
        <f t="shared" si="0"/>
        <v>73188</v>
      </c>
      <c r="I10" s="13" t="s">
        <v>675</v>
      </c>
      <c r="J10" s="13" t="s">
        <v>74</v>
      </c>
      <c r="K10" s="13" t="s">
        <v>74</v>
      </c>
      <c r="L10" s="13" t="s">
        <v>74</v>
      </c>
      <c r="M10" s="13" t="s">
        <v>74</v>
      </c>
      <c r="N10" s="1" t="s">
        <v>74</v>
      </c>
    </row>
    <row r="11" spans="1:14" ht="30" customHeight="1" x14ac:dyDescent="0.3">
      <c r="A11" s="13" t="s">
        <v>461</v>
      </c>
      <c r="B11" s="13" t="s">
        <v>625</v>
      </c>
      <c r="C11" s="13" t="s">
        <v>242</v>
      </c>
      <c r="D11" s="13" t="s">
        <v>80</v>
      </c>
      <c r="E11" s="26">
        <f>일위대가!F54</f>
        <v>383</v>
      </c>
      <c r="F11" s="26">
        <f>일위대가!H54</f>
        <v>0</v>
      </c>
      <c r="G11" s="26">
        <f>일위대가!J54</f>
        <v>0</v>
      </c>
      <c r="H11" s="26">
        <f t="shared" si="0"/>
        <v>383</v>
      </c>
      <c r="I11" s="13" t="s">
        <v>676</v>
      </c>
      <c r="J11" s="13" t="s">
        <v>74</v>
      </c>
      <c r="K11" s="13" t="s">
        <v>74</v>
      </c>
      <c r="L11" s="13" t="s">
        <v>74</v>
      </c>
      <c r="M11" s="13" t="s">
        <v>888</v>
      </c>
      <c r="N11" s="1" t="s">
        <v>74</v>
      </c>
    </row>
    <row r="12" spans="1:14" ht="30" customHeight="1" x14ac:dyDescent="0.3">
      <c r="A12" s="13" t="s">
        <v>462</v>
      </c>
      <c r="B12" s="13" t="s">
        <v>626</v>
      </c>
      <c r="C12" s="13" t="s">
        <v>244</v>
      </c>
      <c r="D12" s="13" t="s">
        <v>80</v>
      </c>
      <c r="E12" s="26">
        <f>일위대가!F58</f>
        <v>2036</v>
      </c>
      <c r="F12" s="26">
        <f>일위대가!H58</f>
        <v>0</v>
      </c>
      <c r="G12" s="26">
        <f>일위대가!J58</f>
        <v>0</v>
      </c>
      <c r="H12" s="26">
        <f t="shared" si="0"/>
        <v>2036</v>
      </c>
      <c r="I12" s="13" t="s">
        <v>672</v>
      </c>
      <c r="J12" s="13" t="s">
        <v>74</v>
      </c>
      <c r="K12" s="13" t="s">
        <v>74</v>
      </c>
      <c r="L12" s="13" t="s">
        <v>74</v>
      </c>
      <c r="M12" s="13" t="s">
        <v>888</v>
      </c>
      <c r="N12" s="1" t="s">
        <v>74</v>
      </c>
    </row>
    <row r="13" spans="1:14" ht="30" customHeight="1" x14ac:dyDescent="0.3">
      <c r="A13" s="13" t="s">
        <v>58</v>
      </c>
      <c r="B13" s="13" t="s">
        <v>241</v>
      </c>
      <c r="C13" s="13" t="s">
        <v>521</v>
      </c>
      <c r="D13" s="13" t="s">
        <v>80</v>
      </c>
      <c r="E13" s="26">
        <f>일위대가!F63</f>
        <v>766</v>
      </c>
      <c r="F13" s="26">
        <f>일위대가!H63</f>
        <v>5015</v>
      </c>
      <c r="G13" s="26">
        <f>일위대가!J63</f>
        <v>0</v>
      </c>
      <c r="H13" s="26">
        <f t="shared" si="0"/>
        <v>5781</v>
      </c>
      <c r="I13" s="13" t="s">
        <v>701</v>
      </c>
      <c r="J13" s="13" t="s">
        <v>74</v>
      </c>
      <c r="K13" s="13" t="s">
        <v>74</v>
      </c>
      <c r="L13" s="13" t="s">
        <v>74</v>
      </c>
      <c r="M13" s="13" t="s">
        <v>888</v>
      </c>
      <c r="N13" s="1" t="s">
        <v>74</v>
      </c>
    </row>
    <row r="14" spans="1:14" ht="30" customHeight="1" x14ac:dyDescent="0.3">
      <c r="A14" s="13" t="s">
        <v>857</v>
      </c>
      <c r="B14" s="13" t="s">
        <v>627</v>
      </c>
      <c r="C14" s="13" t="s">
        <v>323</v>
      </c>
      <c r="D14" s="13" t="s">
        <v>84</v>
      </c>
      <c r="E14" s="26">
        <f>일위대가!F69</f>
        <v>1444171</v>
      </c>
      <c r="F14" s="26">
        <f>일위대가!H69</f>
        <v>604429</v>
      </c>
      <c r="G14" s="26">
        <f>일위대가!J69</f>
        <v>0</v>
      </c>
      <c r="H14" s="26">
        <f t="shared" si="0"/>
        <v>2048600</v>
      </c>
      <c r="I14" s="13" t="s">
        <v>682</v>
      </c>
      <c r="J14" s="13" t="s">
        <v>74</v>
      </c>
      <c r="K14" s="13" t="s">
        <v>74</v>
      </c>
      <c r="L14" s="13" t="s">
        <v>74</v>
      </c>
      <c r="M14" s="13" t="s">
        <v>74</v>
      </c>
      <c r="N14" s="1" t="s">
        <v>74</v>
      </c>
    </row>
    <row r="15" spans="1:14" ht="30" customHeight="1" x14ac:dyDescent="0.3">
      <c r="A15" s="13" t="s">
        <v>860</v>
      </c>
      <c r="B15" s="13" t="s">
        <v>628</v>
      </c>
      <c r="C15" s="13" t="s">
        <v>331</v>
      </c>
      <c r="D15" s="13" t="s">
        <v>84</v>
      </c>
      <c r="E15" s="26">
        <f>일위대가!F75</f>
        <v>890532</v>
      </c>
      <c r="F15" s="26">
        <f>일위대가!H75</f>
        <v>369169</v>
      </c>
      <c r="G15" s="26">
        <f>일위대가!J75</f>
        <v>0</v>
      </c>
      <c r="H15" s="26">
        <f t="shared" si="0"/>
        <v>1259701</v>
      </c>
      <c r="I15" s="13" t="s">
        <v>722</v>
      </c>
      <c r="J15" s="13" t="s">
        <v>74</v>
      </c>
      <c r="K15" s="13" t="s">
        <v>74</v>
      </c>
      <c r="L15" s="13" t="s">
        <v>74</v>
      </c>
      <c r="M15" s="13" t="s">
        <v>74</v>
      </c>
      <c r="N15" s="1" t="s">
        <v>74</v>
      </c>
    </row>
    <row r="16" spans="1:14" ht="30" customHeight="1" x14ac:dyDescent="0.3">
      <c r="A16" s="13" t="s">
        <v>858</v>
      </c>
      <c r="B16" s="13" t="s">
        <v>629</v>
      </c>
      <c r="C16" s="13" t="s">
        <v>332</v>
      </c>
      <c r="D16" s="13" t="s">
        <v>84</v>
      </c>
      <c r="E16" s="26">
        <f>일위대가!F81</f>
        <v>938223</v>
      </c>
      <c r="F16" s="26">
        <f>일위대가!H81</f>
        <v>389433</v>
      </c>
      <c r="G16" s="26">
        <f>일위대가!J81</f>
        <v>0</v>
      </c>
      <c r="H16" s="26">
        <f t="shared" si="0"/>
        <v>1327656</v>
      </c>
      <c r="I16" s="13" t="s">
        <v>723</v>
      </c>
      <c r="J16" s="13" t="s">
        <v>74</v>
      </c>
      <c r="K16" s="13" t="s">
        <v>74</v>
      </c>
      <c r="L16" s="13" t="s">
        <v>74</v>
      </c>
      <c r="M16" s="13" t="s">
        <v>74</v>
      </c>
      <c r="N16" s="1" t="s">
        <v>74</v>
      </c>
    </row>
    <row r="17" spans="1:14" ht="30" customHeight="1" x14ac:dyDescent="0.3">
      <c r="A17" s="13" t="s">
        <v>854</v>
      </c>
      <c r="B17" s="13" t="s">
        <v>630</v>
      </c>
      <c r="C17" s="13" t="s">
        <v>330</v>
      </c>
      <c r="D17" s="13" t="s">
        <v>84</v>
      </c>
      <c r="E17" s="26">
        <f>일위대가!F86</f>
        <v>280000</v>
      </c>
      <c r="F17" s="26">
        <f>일위대가!H86</f>
        <v>0</v>
      </c>
      <c r="G17" s="26">
        <f>일위대가!J86</f>
        <v>0</v>
      </c>
      <c r="H17" s="26">
        <f t="shared" si="0"/>
        <v>280000</v>
      </c>
      <c r="I17" s="13" t="s">
        <v>707</v>
      </c>
      <c r="J17" s="13" t="s">
        <v>74</v>
      </c>
      <c r="K17" s="13" t="s">
        <v>74</v>
      </c>
      <c r="L17" s="13" t="s">
        <v>74</v>
      </c>
      <c r="M17" s="13" t="s">
        <v>74</v>
      </c>
      <c r="N17" s="1" t="s">
        <v>74</v>
      </c>
    </row>
    <row r="18" spans="1:14" ht="30" customHeight="1" x14ac:dyDescent="0.3">
      <c r="A18" s="13" t="s">
        <v>859</v>
      </c>
      <c r="B18" s="13" t="s">
        <v>642</v>
      </c>
      <c r="C18" s="13" t="s">
        <v>325</v>
      </c>
      <c r="D18" s="13" t="s">
        <v>84</v>
      </c>
      <c r="E18" s="26">
        <f>일위대가!F91</f>
        <v>560000</v>
      </c>
      <c r="F18" s="26">
        <f>일위대가!H91</f>
        <v>0</v>
      </c>
      <c r="G18" s="26">
        <f>일위대가!J91</f>
        <v>0</v>
      </c>
      <c r="H18" s="26">
        <f t="shared" si="0"/>
        <v>560000</v>
      </c>
      <c r="I18" s="13" t="s">
        <v>704</v>
      </c>
      <c r="J18" s="13" t="s">
        <v>74</v>
      </c>
      <c r="K18" s="13" t="s">
        <v>74</v>
      </c>
      <c r="L18" s="13" t="s">
        <v>74</v>
      </c>
      <c r="M18" s="13" t="s">
        <v>74</v>
      </c>
      <c r="N18" s="1" t="s">
        <v>74</v>
      </c>
    </row>
    <row r="19" spans="1:14" ht="30" customHeight="1" x14ac:dyDescent="0.3">
      <c r="A19" s="13" t="s">
        <v>855</v>
      </c>
      <c r="B19" s="13" t="s">
        <v>268</v>
      </c>
      <c r="C19" s="13" t="s">
        <v>641</v>
      </c>
      <c r="D19" s="13" t="s">
        <v>63</v>
      </c>
      <c r="E19" s="26">
        <f>일위대가!F96</f>
        <v>0</v>
      </c>
      <c r="F19" s="26">
        <f>일위대가!H96</f>
        <v>7695</v>
      </c>
      <c r="G19" s="26">
        <f>일위대가!J96</f>
        <v>307</v>
      </c>
      <c r="H19" s="26">
        <f t="shared" si="0"/>
        <v>8002</v>
      </c>
      <c r="I19" s="13" t="s">
        <v>719</v>
      </c>
      <c r="J19" s="13" t="s">
        <v>74</v>
      </c>
      <c r="K19" s="13" t="s">
        <v>74</v>
      </c>
      <c r="L19" s="13" t="s">
        <v>74</v>
      </c>
      <c r="M19" s="13" t="s">
        <v>892</v>
      </c>
      <c r="N19" s="1" t="s">
        <v>74</v>
      </c>
    </row>
    <row r="20" spans="1:14" ht="30" customHeight="1" x14ac:dyDescent="0.3">
      <c r="A20" s="13" t="s">
        <v>856</v>
      </c>
      <c r="B20" s="13" t="s">
        <v>324</v>
      </c>
      <c r="C20" s="13" t="s">
        <v>641</v>
      </c>
      <c r="D20" s="13" t="s">
        <v>63</v>
      </c>
      <c r="E20" s="26">
        <f>일위대가!F101</f>
        <v>0</v>
      </c>
      <c r="F20" s="26">
        <f>일위대가!H101</f>
        <v>10674</v>
      </c>
      <c r="G20" s="26">
        <f>일위대가!J101</f>
        <v>213</v>
      </c>
      <c r="H20" s="26">
        <f t="shared" si="0"/>
        <v>10887</v>
      </c>
      <c r="I20" s="13" t="s">
        <v>706</v>
      </c>
      <c r="J20" s="13" t="s">
        <v>74</v>
      </c>
      <c r="K20" s="13" t="s">
        <v>74</v>
      </c>
      <c r="L20" s="13" t="s">
        <v>74</v>
      </c>
      <c r="M20" s="13" t="s">
        <v>892</v>
      </c>
      <c r="N20" s="1" t="s">
        <v>74</v>
      </c>
    </row>
    <row r="21" spans="1:14" ht="30" customHeight="1" x14ac:dyDescent="0.3">
      <c r="A21" s="13" t="s">
        <v>862</v>
      </c>
      <c r="B21" s="13" t="s">
        <v>245</v>
      </c>
      <c r="C21" s="13" t="s">
        <v>641</v>
      </c>
      <c r="D21" s="13" t="s">
        <v>63</v>
      </c>
      <c r="E21" s="26">
        <f>일위대가!F107</f>
        <v>0</v>
      </c>
      <c r="F21" s="26">
        <f>일위대가!H107</f>
        <v>31776</v>
      </c>
      <c r="G21" s="26">
        <f>일위대가!J107</f>
        <v>635</v>
      </c>
      <c r="H21" s="26">
        <f t="shared" si="0"/>
        <v>32411</v>
      </c>
      <c r="I21" s="13" t="s">
        <v>733</v>
      </c>
      <c r="J21" s="13" t="s">
        <v>74</v>
      </c>
      <c r="K21" s="13" t="s">
        <v>74</v>
      </c>
      <c r="L21" s="13" t="s">
        <v>74</v>
      </c>
      <c r="M21" s="13" t="s">
        <v>891</v>
      </c>
      <c r="N21" s="1" t="s">
        <v>74</v>
      </c>
    </row>
    <row r="22" spans="1:14" ht="30" customHeight="1" x14ac:dyDescent="0.3">
      <c r="A22" s="13" t="s">
        <v>864</v>
      </c>
      <c r="B22" s="13" t="s">
        <v>520</v>
      </c>
      <c r="C22" s="13" t="s">
        <v>74</v>
      </c>
      <c r="D22" s="13" t="s">
        <v>80</v>
      </c>
      <c r="E22" s="26">
        <f>일위대가!F111</f>
        <v>44</v>
      </c>
      <c r="F22" s="26">
        <f>일위대가!H111</f>
        <v>2147</v>
      </c>
      <c r="G22" s="26">
        <f>일위대가!J111</f>
        <v>0</v>
      </c>
      <c r="H22" s="26">
        <f t="shared" si="0"/>
        <v>2191</v>
      </c>
      <c r="I22" s="13" t="s">
        <v>726</v>
      </c>
      <c r="J22" s="13" t="s">
        <v>74</v>
      </c>
      <c r="K22" s="13" t="s">
        <v>74</v>
      </c>
      <c r="L22" s="13" t="s">
        <v>74</v>
      </c>
      <c r="M22" s="13" t="s">
        <v>74</v>
      </c>
      <c r="N22" s="1" t="s">
        <v>74</v>
      </c>
    </row>
    <row r="23" spans="1:14" ht="30" customHeight="1" x14ac:dyDescent="0.3">
      <c r="A23" s="13" t="s">
        <v>861</v>
      </c>
      <c r="B23" s="13" t="s">
        <v>525</v>
      </c>
      <c r="C23" s="13" t="s">
        <v>517</v>
      </c>
      <c r="D23" s="13" t="s">
        <v>62</v>
      </c>
      <c r="E23" s="26">
        <f>일위대가!F116</f>
        <v>0</v>
      </c>
      <c r="F23" s="26">
        <f>일위대가!H116</f>
        <v>33521</v>
      </c>
      <c r="G23" s="26">
        <f>일위대가!J116</f>
        <v>0</v>
      </c>
      <c r="H23" s="26">
        <f t="shared" si="0"/>
        <v>33521</v>
      </c>
      <c r="I23" s="13" t="s">
        <v>705</v>
      </c>
      <c r="J23" s="13" t="s">
        <v>74</v>
      </c>
      <c r="K23" s="13" t="s">
        <v>74</v>
      </c>
      <c r="L23" s="13" t="s">
        <v>74</v>
      </c>
      <c r="M23" s="13" t="s">
        <v>894</v>
      </c>
      <c r="N23" s="1" t="s">
        <v>74</v>
      </c>
    </row>
    <row r="24" spans="1:14" ht="30" customHeight="1" x14ac:dyDescent="0.3">
      <c r="A24" s="13" t="s">
        <v>863</v>
      </c>
      <c r="B24" s="13" t="s">
        <v>643</v>
      </c>
      <c r="C24" s="13" t="s">
        <v>74</v>
      </c>
      <c r="D24" s="13" t="s">
        <v>62</v>
      </c>
      <c r="E24" s="26">
        <f>일위대가!F122</f>
        <v>0</v>
      </c>
      <c r="F24" s="26">
        <f>일위대가!H122</f>
        <v>5717</v>
      </c>
      <c r="G24" s="26">
        <f>일위대가!J122</f>
        <v>114</v>
      </c>
      <c r="H24" s="26">
        <f t="shared" si="0"/>
        <v>5831</v>
      </c>
      <c r="I24" s="13" t="s">
        <v>703</v>
      </c>
      <c r="J24" s="13" t="s">
        <v>74</v>
      </c>
      <c r="K24" s="13" t="s">
        <v>74</v>
      </c>
      <c r="L24" s="13" t="s">
        <v>74</v>
      </c>
      <c r="M24" s="13" t="s">
        <v>74</v>
      </c>
      <c r="N24" s="1" t="s">
        <v>74</v>
      </c>
    </row>
    <row r="25" spans="1:14" ht="30" customHeight="1" x14ac:dyDescent="0.3">
      <c r="A25" s="13" t="s">
        <v>865</v>
      </c>
      <c r="B25" s="13" t="s">
        <v>664</v>
      </c>
      <c r="C25" s="13" t="s">
        <v>74</v>
      </c>
      <c r="D25" s="13" t="s">
        <v>62</v>
      </c>
      <c r="E25" s="26">
        <f>일위대가!F126</f>
        <v>0</v>
      </c>
      <c r="F25" s="26">
        <f>일위대가!H126</f>
        <v>8277</v>
      </c>
      <c r="G25" s="26">
        <f>일위대가!J126</f>
        <v>0</v>
      </c>
      <c r="H25" s="26">
        <f t="shared" si="0"/>
        <v>8277</v>
      </c>
      <c r="I25" s="13" t="s">
        <v>720</v>
      </c>
      <c r="J25" s="13" t="s">
        <v>74</v>
      </c>
      <c r="K25" s="13" t="s">
        <v>74</v>
      </c>
      <c r="L25" s="13" t="s">
        <v>74</v>
      </c>
      <c r="M25" s="13" t="s">
        <v>74</v>
      </c>
      <c r="N25" s="1" t="s">
        <v>74</v>
      </c>
    </row>
    <row r="26" spans="1:14" ht="30" customHeight="1" x14ac:dyDescent="0.3">
      <c r="A26" s="13" t="s">
        <v>869</v>
      </c>
      <c r="B26" s="13" t="s">
        <v>662</v>
      </c>
      <c r="C26" s="13" t="s">
        <v>74</v>
      </c>
      <c r="D26" s="13" t="s">
        <v>62</v>
      </c>
      <c r="E26" s="26">
        <f>일위대가!F130</f>
        <v>0</v>
      </c>
      <c r="F26" s="26">
        <f>일위대가!H130</f>
        <v>24831</v>
      </c>
      <c r="G26" s="26">
        <f>일위대가!J130</f>
        <v>0</v>
      </c>
      <c r="H26" s="26">
        <f t="shared" si="0"/>
        <v>24831</v>
      </c>
      <c r="I26" s="13" t="s">
        <v>712</v>
      </c>
      <c r="J26" s="13" t="s">
        <v>74</v>
      </c>
      <c r="K26" s="13" t="s">
        <v>74</v>
      </c>
      <c r="L26" s="13" t="s">
        <v>74</v>
      </c>
      <c r="M26" s="13" t="s">
        <v>74</v>
      </c>
      <c r="N26" s="1" t="s">
        <v>74</v>
      </c>
    </row>
    <row r="27" spans="1:14" ht="30" customHeight="1" x14ac:dyDescent="0.3">
      <c r="A27" s="13" t="s">
        <v>866</v>
      </c>
      <c r="B27" s="13" t="s">
        <v>644</v>
      </c>
      <c r="C27" s="13" t="s">
        <v>74</v>
      </c>
      <c r="D27" s="13" t="s">
        <v>62</v>
      </c>
      <c r="E27" s="26">
        <f>일위대가!F134</f>
        <v>0</v>
      </c>
      <c r="F27" s="26">
        <f>일위대가!H134</f>
        <v>24831</v>
      </c>
      <c r="G27" s="26">
        <f>일위대가!J134</f>
        <v>0</v>
      </c>
      <c r="H27" s="26">
        <f t="shared" si="0"/>
        <v>24831</v>
      </c>
      <c r="I27" s="13" t="s">
        <v>708</v>
      </c>
      <c r="J27" s="13" t="s">
        <v>74</v>
      </c>
      <c r="K27" s="13" t="s">
        <v>74</v>
      </c>
      <c r="L27" s="13" t="s">
        <v>74</v>
      </c>
      <c r="M27" s="13" t="s">
        <v>74</v>
      </c>
      <c r="N27" s="1" t="s">
        <v>74</v>
      </c>
    </row>
    <row r="28" spans="1:14" ht="30" customHeight="1" x14ac:dyDescent="0.3">
      <c r="A28" s="13" t="s">
        <v>874</v>
      </c>
      <c r="B28" s="13" t="s">
        <v>328</v>
      </c>
      <c r="C28" s="13" t="s">
        <v>24</v>
      </c>
      <c r="D28" s="13" t="s">
        <v>61</v>
      </c>
      <c r="E28" s="26">
        <f>일위대가!F139</f>
        <v>0</v>
      </c>
      <c r="F28" s="26">
        <f>일위대가!H139</f>
        <v>93294</v>
      </c>
      <c r="G28" s="26">
        <f>일위대가!J139</f>
        <v>0</v>
      </c>
      <c r="H28" s="26">
        <f t="shared" si="0"/>
        <v>93294</v>
      </c>
      <c r="I28" s="13" t="s">
        <v>709</v>
      </c>
      <c r="J28" s="13" t="s">
        <v>74</v>
      </c>
      <c r="K28" s="13" t="s">
        <v>74</v>
      </c>
      <c r="L28" s="13" t="s">
        <v>74</v>
      </c>
      <c r="M28" s="13" t="s">
        <v>895</v>
      </c>
      <c r="N28" s="1" t="s">
        <v>74</v>
      </c>
    </row>
    <row r="29" spans="1:14" ht="30" customHeight="1" x14ac:dyDescent="0.3">
      <c r="A29" s="13" t="s">
        <v>878</v>
      </c>
      <c r="B29" s="13" t="s">
        <v>695</v>
      </c>
      <c r="C29" s="13" t="s">
        <v>337</v>
      </c>
      <c r="D29" s="13" t="s">
        <v>80</v>
      </c>
      <c r="E29" s="26">
        <f>일위대가!F145</f>
        <v>0</v>
      </c>
      <c r="F29" s="26">
        <f>일위대가!H145</f>
        <v>3956</v>
      </c>
      <c r="G29" s="26">
        <f>일위대가!J145</f>
        <v>79</v>
      </c>
      <c r="H29" s="26">
        <f t="shared" si="0"/>
        <v>4035</v>
      </c>
      <c r="I29" s="13" t="s">
        <v>710</v>
      </c>
      <c r="J29" s="13" t="s">
        <v>74</v>
      </c>
      <c r="K29" s="13" t="s">
        <v>74</v>
      </c>
      <c r="L29" s="13" t="s">
        <v>74</v>
      </c>
      <c r="M29" s="13" t="s">
        <v>29</v>
      </c>
      <c r="N29" s="1" t="s">
        <v>74</v>
      </c>
    </row>
    <row r="30" spans="1:14" ht="30" customHeight="1" x14ac:dyDescent="0.3">
      <c r="A30" s="13" t="s">
        <v>875</v>
      </c>
      <c r="B30" s="13" t="s">
        <v>680</v>
      </c>
      <c r="C30" s="13" t="s">
        <v>74</v>
      </c>
      <c r="D30" s="13" t="s">
        <v>62</v>
      </c>
      <c r="E30" s="26">
        <f>일위대가!F151</f>
        <v>0</v>
      </c>
      <c r="F30" s="26">
        <f>일위대가!H151</f>
        <v>14357</v>
      </c>
      <c r="G30" s="26">
        <f>일위대가!J151</f>
        <v>430</v>
      </c>
      <c r="H30" s="26">
        <f t="shared" si="0"/>
        <v>14787</v>
      </c>
      <c r="I30" s="13" t="s">
        <v>721</v>
      </c>
      <c r="J30" s="13" t="s">
        <v>74</v>
      </c>
      <c r="K30" s="13" t="s">
        <v>74</v>
      </c>
      <c r="L30" s="13" t="s">
        <v>74</v>
      </c>
      <c r="M30" s="13" t="s">
        <v>897</v>
      </c>
      <c r="N30" s="1" t="s">
        <v>74</v>
      </c>
    </row>
    <row r="31" spans="1:14" ht="30" customHeight="1" x14ac:dyDescent="0.3">
      <c r="A31" s="13" t="s">
        <v>882</v>
      </c>
      <c r="B31" s="13" t="s">
        <v>699</v>
      </c>
      <c r="C31" s="13" t="s">
        <v>681</v>
      </c>
      <c r="D31" s="13" t="s">
        <v>62</v>
      </c>
      <c r="E31" s="26">
        <f>일위대가!F157</f>
        <v>0</v>
      </c>
      <c r="F31" s="26">
        <f>일위대가!H157</f>
        <v>17541</v>
      </c>
      <c r="G31" s="26">
        <f>일위대가!J157</f>
        <v>350</v>
      </c>
      <c r="H31" s="26">
        <f t="shared" si="0"/>
        <v>17891</v>
      </c>
      <c r="I31" s="13" t="s">
        <v>713</v>
      </c>
      <c r="J31" s="13" t="s">
        <v>74</v>
      </c>
      <c r="K31" s="13" t="s">
        <v>74</v>
      </c>
      <c r="L31" s="13" t="s">
        <v>74</v>
      </c>
      <c r="M31" s="13" t="s">
        <v>896</v>
      </c>
      <c r="N31" s="1" t="s">
        <v>74</v>
      </c>
    </row>
    <row r="32" spans="1:14" ht="30" customHeight="1" x14ac:dyDescent="0.3">
      <c r="A32" s="13" t="s">
        <v>883</v>
      </c>
      <c r="B32" s="13" t="s">
        <v>547</v>
      </c>
      <c r="C32" s="13" t="s">
        <v>546</v>
      </c>
      <c r="D32" s="13" t="s">
        <v>62</v>
      </c>
      <c r="E32" s="26">
        <f>일위대가!F169</f>
        <v>19077</v>
      </c>
      <c r="F32" s="26">
        <f>일위대가!H169</f>
        <v>8181</v>
      </c>
      <c r="G32" s="26">
        <f>일위대가!J169</f>
        <v>0</v>
      </c>
      <c r="H32" s="26">
        <f t="shared" si="0"/>
        <v>27258</v>
      </c>
      <c r="I32" s="13" t="s">
        <v>718</v>
      </c>
      <c r="J32" s="13" t="s">
        <v>74</v>
      </c>
      <c r="K32" s="13" t="s">
        <v>74</v>
      </c>
      <c r="L32" s="13" t="s">
        <v>74</v>
      </c>
      <c r="M32" s="13" t="s">
        <v>74</v>
      </c>
      <c r="N32" s="1" t="s">
        <v>74</v>
      </c>
    </row>
    <row r="33" spans="1:14" ht="30" customHeight="1" x14ac:dyDescent="0.3">
      <c r="A33" s="13" t="s">
        <v>881</v>
      </c>
      <c r="B33" s="13" t="s">
        <v>295</v>
      </c>
      <c r="C33" s="13" t="s">
        <v>889</v>
      </c>
      <c r="D33" s="13" t="s">
        <v>62</v>
      </c>
      <c r="E33" s="26">
        <f>일위대가!F175</f>
        <v>0</v>
      </c>
      <c r="F33" s="26">
        <f>일위대가!H175</f>
        <v>10850</v>
      </c>
      <c r="G33" s="26">
        <f>일위대가!J175</f>
        <v>108</v>
      </c>
      <c r="H33" s="26">
        <f t="shared" si="0"/>
        <v>10958</v>
      </c>
      <c r="I33" s="13" t="s">
        <v>728</v>
      </c>
      <c r="J33" s="13" t="s">
        <v>74</v>
      </c>
      <c r="K33" s="13" t="s">
        <v>74</v>
      </c>
      <c r="L33" s="13" t="s">
        <v>74</v>
      </c>
      <c r="M33" s="13" t="s">
        <v>904</v>
      </c>
      <c r="N33" s="1" t="s">
        <v>74</v>
      </c>
    </row>
    <row r="34" spans="1:14" ht="30" customHeight="1" x14ac:dyDescent="0.3">
      <c r="A34" s="13" t="s">
        <v>880</v>
      </c>
      <c r="B34" s="13" t="s">
        <v>532</v>
      </c>
      <c r="C34" s="13" t="s">
        <v>346</v>
      </c>
      <c r="D34" s="13" t="s">
        <v>62</v>
      </c>
      <c r="E34" s="26">
        <f>일위대가!F180</f>
        <v>9416</v>
      </c>
      <c r="F34" s="26">
        <f>일위대가!H180</f>
        <v>8727</v>
      </c>
      <c r="G34" s="26">
        <f>일위대가!J180</f>
        <v>0</v>
      </c>
      <c r="H34" s="26">
        <f t="shared" si="0"/>
        <v>18143</v>
      </c>
      <c r="I34" s="13" t="s">
        <v>730</v>
      </c>
      <c r="J34" s="13" t="s">
        <v>74</v>
      </c>
      <c r="K34" s="13" t="s">
        <v>74</v>
      </c>
      <c r="L34" s="13" t="s">
        <v>74</v>
      </c>
      <c r="M34" s="13" t="s">
        <v>901</v>
      </c>
      <c r="N34" s="1" t="s">
        <v>74</v>
      </c>
    </row>
    <row r="35" spans="1:14" ht="30" customHeight="1" x14ac:dyDescent="0.3">
      <c r="A35" s="13" t="s">
        <v>516</v>
      </c>
      <c r="B35" s="13" t="s">
        <v>902</v>
      </c>
      <c r="C35" s="13" t="s">
        <v>903</v>
      </c>
      <c r="D35" s="13" t="s">
        <v>62</v>
      </c>
      <c r="E35" s="26">
        <f>일위대가!F185</f>
        <v>0</v>
      </c>
      <c r="F35" s="26">
        <f>일위대가!H185</f>
        <v>8727</v>
      </c>
      <c r="G35" s="26">
        <f>일위대가!J185</f>
        <v>0</v>
      </c>
      <c r="H35" s="26">
        <f t="shared" si="0"/>
        <v>8727</v>
      </c>
      <c r="I35" s="13" t="s">
        <v>741</v>
      </c>
      <c r="J35" s="13" t="s">
        <v>74</v>
      </c>
      <c r="K35" s="13" t="s">
        <v>74</v>
      </c>
      <c r="L35" s="13" t="s">
        <v>74</v>
      </c>
      <c r="M35" s="13" t="s">
        <v>901</v>
      </c>
      <c r="N35" s="1" t="s">
        <v>74</v>
      </c>
    </row>
    <row r="36" spans="1:14" ht="30" customHeight="1" x14ac:dyDescent="0.3">
      <c r="A36" s="13" t="s">
        <v>886</v>
      </c>
      <c r="B36" s="13" t="s">
        <v>677</v>
      </c>
      <c r="C36" s="13" t="s">
        <v>641</v>
      </c>
      <c r="D36" s="13" t="s">
        <v>80</v>
      </c>
      <c r="E36" s="26">
        <f>일위대가!F189</f>
        <v>0</v>
      </c>
      <c r="F36" s="26">
        <f>일위대가!H189</f>
        <v>5015</v>
      </c>
      <c r="G36" s="26">
        <f>일위대가!J189</f>
        <v>0</v>
      </c>
      <c r="H36" s="26">
        <f t="shared" si="0"/>
        <v>5015</v>
      </c>
      <c r="I36" s="13" t="s">
        <v>735</v>
      </c>
      <c r="J36" s="13" t="s">
        <v>74</v>
      </c>
      <c r="K36" s="13" t="s">
        <v>74</v>
      </c>
      <c r="L36" s="13" t="s">
        <v>74</v>
      </c>
      <c r="M36" s="13" t="s">
        <v>888</v>
      </c>
      <c r="N36" s="1" t="s">
        <v>74</v>
      </c>
    </row>
  </sheetData>
  <phoneticPr fontId="4" type="noConversion"/>
  <pageMargins left="0.78736108541488647" right="0" top="0.39361110329627991" bottom="0.39361110329627991" header="0" footer="0"/>
  <pageSetup paperSize="9" scale="77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일위대가">
    <pageSetUpPr fitToPage="1"/>
  </sheetPr>
  <dimension ref="A1:AZ189"/>
  <sheetViews>
    <sheetView topLeftCell="A142" zoomScaleNormal="100" workbookViewId="0">
      <selection activeCell="D11" sqref="D11"/>
    </sheetView>
  </sheetViews>
  <sheetFormatPr defaultColWidth="9" defaultRowHeight="16.5" x14ac:dyDescent="0.3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7" width="2.625" hidden="1" customWidth="1"/>
    <col min="48" max="48" width="1.625" hidden="1" customWidth="1"/>
    <col min="49" max="49" width="24.625" hidden="1" customWidth="1"/>
    <col min="50" max="51" width="2.625" hidden="1" customWidth="1"/>
    <col min="52" max="52" width="1.625" hidden="1" customWidth="1"/>
  </cols>
  <sheetData>
    <row r="1" spans="1:52" ht="30" customHeight="1" x14ac:dyDescent="0.3">
      <c r="A1" s="4" t="s">
        <v>322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52" ht="30" customHeight="1" x14ac:dyDescent="0.3">
      <c r="A2" s="75" t="s">
        <v>229</v>
      </c>
      <c r="B2" s="75" t="s">
        <v>228</v>
      </c>
      <c r="C2" s="75" t="s">
        <v>66</v>
      </c>
      <c r="D2" s="75" t="s">
        <v>64</v>
      </c>
      <c r="E2" s="75" t="s">
        <v>583</v>
      </c>
      <c r="F2" s="75"/>
      <c r="G2" s="75" t="s">
        <v>587</v>
      </c>
      <c r="H2" s="75"/>
      <c r="I2" s="75" t="s">
        <v>232</v>
      </c>
      <c r="J2" s="75"/>
      <c r="K2" s="75" t="s">
        <v>231</v>
      </c>
      <c r="L2" s="75"/>
      <c r="M2" s="75" t="s">
        <v>600</v>
      </c>
      <c r="N2" s="72" t="s">
        <v>640</v>
      </c>
      <c r="O2" s="72" t="s">
        <v>593</v>
      </c>
      <c r="P2" s="72" t="s">
        <v>77</v>
      </c>
      <c r="Q2" s="72" t="s">
        <v>78</v>
      </c>
      <c r="R2" s="72" t="s">
        <v>67</v>
      </c>
      <c r="S2" s="72" t="s">
        <v>597</v>
      </c>
      <c r="T2" s="72" t="s">
        <v>590</v>
      </c>
      <c r="U2" s="72" t="s">
        <v>75</v>
      </c>
      <c r="V2" s="72" t="s">
        <v>602</v>
      </c>
      <c r="W2" s="72" t="s">
        <v>591</v>
      </c>
      <c r="X2" s="72" t="s">
        <v>601</v>
      </c>
      <c r="Y2" s="72" t="s">
        <v>592</v>
      </c>
      <c r="Z2" s="72" t="s">
        <v>603</v>
      </c>
      <c r="AA2" s="72" t="s">
        <v>604</v>
      </c>
      <c r="AB2" s="72" t="s">
        <v>595</v>
      </c>
      <c r="AC2" s="72" t="s">
        <v>594</v>
      </c>
      <c r="AD2" s="72" t="s">
        <v>605</v>
      </c>
      <c r="AE2" s="72" t="s">
        <v>606</v>
      </c>
      <c r="AF2" s="72" t="s">
        <v>589</v>
      </c>
      <c r="AG2" s="72" t="s">
        <v>608</v>
      </c>
      <c r="AH2" s="72" t="s">
        <v>634</v>
      </c>
      <c r="AI2" s="72" t="s">
        <v>637</v>
      </c>
      <c r="AJ2" s="72" t="s">
        <v>621</v>
      </c>
      <c r="AK2" s="72" t="s">
        <v>610</v>
      </c>
      <c r="AL2" s="72" t="s">
        <v>617</v>
      </c>
      <c r="AM2" s="72" t="s">
        <v>632</v>
      </c>
      <c r="AN2" s="72" t="s">
        <v>635</v>
      </c>
      <c r="AO2" s="72" t="s">
        <v>638</v>
      </c>
      <c r="AP2" s="72" t="s">
        <v>652</v>
      </c>
      <c r="AQ2" s="72" t="s">
        <v>679</v>
      </c>
      <c r="AR2" s="72" t="s">
        <v>98</v>
      </c>
      <c r="AS2" s="72" t="s">
        <v>678</v>
      </c>
      <c r="AT2" s="72" t="s">
        <v>685</v>
      </c>
      <c r="AU2" s="72" t="s">
        <v>686</v>
      </c>
      <c r="AV2" s="72" t="s">
        <v>612</v>
      </c>
      <c r="AW2" s="72" t="s">
        <v>687</v>
      </c>
      <c r="AX2" s="1" t="s">
        <v>639</v>
      </c>
      <c r="AY2" s="1" t="s">
        <v>68</v>
      </c>
      <c r="AZ2" s="1" t="s">
        <v>684</v>
      </c>
    </row>
    <row r="3" spans="1:52" ht="30" customHeight="1" x14ac:dyDescent="0.3">
      <c r="A3" s="79"/>
      <c r="B3" s="79"/>
      <c r="C3" s="79"/>
      <c r="D3" s="79"/>
      <c r="E3" s="16" t="s">
        <v>584</v>
      </c>
      <c r="F3" s="16" t="s">
        <v>586</v>
      </c>
      <c r="G3" s="16" t="s">
        <v>584</v>
      </c>
      <c r="H3" s="16" t="s">
        <v>586</v>
      </c>
      <c r="I3" s="16" t="s">
        <v>584</v>
      </c>
      <c r="J3" s="16" t="s">
        <v>586</v>
      </c>
      <c r="K3" s="16" t="s">
        <v>584</v>
      </c>
      <c r="L3" s="16" t="s">
        <v>586</v>
      </c>
      <c r="M3" s="79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</row>
    <row r="4" spans="1:52" ht="30" customHeight="1" x14ac:dyDescent="0.3">
      <c r="A4" s="17" t="s">
        <v>221</v>
      </c>
      <c r="B4" s="18"/>
      <c r="C4" s="18"/>
      <c r="D4" s="18"/>
      <c r="E4" s="23"/>
      <c r="F4" s="27"/>
      <c r="G4" s="23"/>
      <c r="H4" s="27"/>
      <c r="I4" s="23"/>
      <c r="J4" s="27"/>
      <c r="K4" s="23"/>
      <c r="L4" s="27"/>
      <c r="M4" s="19"/>
      <c r="N4" s="1" t="s">
        <v>464</v>
      </c>
    </row>
    <row r="5" spans="1:52" ht="30" customHeight="1" x14ac:dyDescent="0.3">
      <c r="A5" s="20" t="s">
        <v>673</v>
      </c>
      <c r="B5" s="20" t="s">
        <v>580</v>
      </c>
      <c r="C5" s="20" t="s">
        <v>65</v>
      </c>
      <c r="D5" s="21">
        <v>0.12</v>
      </c>
      <c r="E5" s="24">
        <f>단가대비표!O25</f>
        <v>33471</v>
      </c>
      <c r="F5" s="28">
        <f t="shared" ref="F5:F14" si="0">TRUNC(E5*D5,1)</f>
        <v>4016.5</v>
      </c>
      <c r="G5" s="24">
        <f>단가대비표!P25</f>
        <v>0</v>
      </c>
      <c r="H5" s="28">
        <f t="shared" ref="H5:H14" si="1">TRUNC(G5*D5,1)</f>
        <v>0</v>
      </c>
      <c r="I5" s="24">
        <f>단가대비표!V25</f>
        <v>0</v>
      </c>
      <c r="J5" s="28">
        <f t="shared" ref="J5:J14" si="2">TRUNC(I5*D5,1)</f>
        <v>0</v>
      </c>
      <c r="K5" s="24">
        <f t="shared" ref="K5:K14" si="3">TRUNC(E5+G5+I5,1)</f>
        <v>33471</v>
      </c>
      <c r="L5" s="28">
        <f t="shared" ref="L5:L14" si="4">TRUNC(F5+H5+J5,1)</f>
        <v>4016.5</v>
      </c>
      <c r="M5" s="20" t="s">
        <v>74</v>
      </c>
      <c r="N5" s="1" t="s">
        <v>464</v>
      </c>
      <c r="O5" s="1" t="s">
        <v>385</v>
      </c>
      <c r="P5" s="1" t="s">
        <v>71</v>
      </c>
      <c r="Q5" s="1" t="s">
        <v>71</v>
      </c>
      <c r="R5" s="1" t="s">
        <v>69</v>
      </c>
      <c r="AV5" s="1" t="s">
        <v>74</v>
      </c>
      <c r="AW5" s="1" t="s">
        <v>189</v>
      </c>
      <c r="AX5" s="1" t="s">
        <v>74</v>
      </c>
      <c r="AY5" s="1" t="s">
        <v>74</v>
      </c>
      <c r="AZ5" s="1" t="s">
        <v>74</v>
      </c>
    </row>
    <row r="6" spans="1:52" ht="30" customHeight="1" x14ac:dyDescent="0.3">
      <c r="A6" s="20" t="s">
        <v>673</v>
      </c>
      <c r="B6" s="20" t="s">
        <v>335</v>
      </c>
      <c r="C6" s="20" t="s">
        <v>65</v>
      </c>
      <c r="D6" s="21">
        <v>0.12</v>
      </c>
      <c r="E6" s="24">
        <f>단가대비표!O26</f>
        <v>9844</v>
      </c>
      <c r="F6" s="28">
        <f t="shared" si="0"/>
        <v>1181.2</v>
      </c>
      <c r="G6" s="24">
        <f>단가대비표!P26</f>
        <v>0</v>
      </c>
      <c r="H6" s="28">
        <f t="shared" si="1"/>
        <v>0</v>
      </c>
      <c r="I6" s="24">
        <f>단가대비표!V26</f>
        <v>0</v>
      </c>
      <c r="J6" s="28">
        <f t="shared" si="2"/>
        <v>0</v>
      </c>
      <c r="K6" s="24">
        <f t="shared" si="3"/>
        <v>9844</v>
      </c>
      <c r="L6" s="28">
        <f t="shared" si="4"/>
        <v>1181.2</v>
      </c>
      <c r="M6" s="20" t="s">
        <v>74</v>
      </c>
      <c r="N6" s="1" t="s">
        <v>464</v>
      </c>
      <c r="O6" s="1" t="s">
        <v>411</v>
      </c>
      <c r="P6" s="1" t="s">
        <v>71</v>
      </c>
      <c r="Q6" s="1" t="s">
        <v>71</v>
      </c>
      <c r="R6" s="1" t="s">
        <v>69</v>
      </c>
      <c r="AV6" s="1" t="s">
        <v>74</v>
      </c>
      <c r="AW6" s="1" t="s">
        <v>192</v>
      </c>
      <c r="AX6" s="1" t="s">
        <v>74</v>
      </c>
      <c r="AY6" s="1" t="s">
        <v>74</v>
      </c>
      <c r="AZ6" s="1" t="s">
        <v>74</v>
      </c>
    </row>
    <row r="7" spans="1:52" ht="30" customHeight="1" x14ac:dyDescent="0.3">
      <c r="A7" s="20" t="s">
        <v>673</v>
      </c>
      <c r="B7" s="20" t="s">
        <v>333</v>
      </c>
      <c r="C7" s="20" t="s">
        <v>65</v>
      </c>
      <c r="D7" s="21">
        <v>0.24</v>
      </c>
      <c r="E7" s="24">
        <f>단가대비표!O27</f>
        <v>25000</v>
      </c>
      <c r="F7" s="28">
        <f t="shared" si="0"/>
        <v>6000</v>
      </c>
      <c r="G7" s="24">
        <f>단가대비표!P27</f>
        <v>0</v>
      </c>
      <c r="H7" s="28">
        <f t="shared" si="1"/>
        <v>0</v>
      </c>
      <c r="I7" s="24">
        <f>단가대비표!V27</f>
        <v>0</v>
      </c>
      <c r="J7" s="28">
        <f t="shared" si="2"/>
        <v>0</v>
      </c>
      <c r="K7" s="24">
        <f t="shared" si="3"/>
        <v>25000</v>
      </c>
      <c r="L7" s="28">
        <f t="shared" si="4"/>
        <v>6000</v>
      </c>
      <c r="M7" s="20" t="s">
        <v>74</v>
      </c>
      <c r="N7" s="1" t="s">
        <v>464</v>
      </c>
      <c r="O7" s="1" t="s">
        <v>387</v>
      </c>
      <c r="P7" s="1" t="s">
        <v>71</v>
      </c>
      <c r="Q7" s="1" t="s">
        <v>71</v>
      </c>
      <c r="R7" s="1" t="s">
        <v>69</v>
      </c>
      <c r="AV7" s="1" t="s">
        <v>74</v>
      </c>
      <c r="AW7" s="1" t="s">
        <v>190</v>
      </c>
      <c r="AX7" s="1" t="s">
        <v>74</v>
      </c>
      <c r="AY7" s="1" t="s">
        <v>74</v>
      </c>
      <c r="AZ7" s="1" t="s">
        <v>74</v>
      </c>
    </row>
    <row r="8" spans="1:52" ht="30" customHeight="1" x14ac:dyDescent="0.3">
      <c r="A8" s="20" t="s">
        <v>673</v>
      </c>
      <c r="B8" s="20" t="s">
        <v>536</v>
      </c>
      <c r="C8" s="20" t="s">
        <v>65</v>
      </c>
      <c r="D8" s="21">
        <v>0.24</v>
      </c>
      <c r="E8" s="24">
        <f>단가대비표!O30</f>
        <v>0</v>
      </c>
      <c r="F8" s="28">
        <f t="shared" si="0"/>
        <v>0</v>
      </c>
      <c r="G8" s="24">
        <f>단가대비표!P30</f>
        <v>0</v>
      </c>
      <c r="H8" s="28">
        <f t="shared" si="1"/>
        <v>0</v>
      </c>
      <c r="I8" s="24">
        <f>단가대비표!V30</f>
        <v>0</v>
      </c>
      <c r="J8" s="28">
        <f t="shared" si="2"/>
        <v>0</v>
      </c>
      <c r="K8" s="24">
        <f t="shared" si="3"/>
        <v>0</v>
      </c>
      <c r="L8" s="28">
        <f t="shared" si="4"/>
        <v>0</v>
      </c>
      <c r="M8" s="20" t="s">
        <v>74</v>
      </c>
      <c r="N8" s="1" t="s">
        <v>464</v>
      </c>
      <c r="O8" s="1" t="s">
        <v>401</v>
      </c>
      <c r="P8" s="1" t="s">
        <v>71</v>
      </c>
      <c r="Q8" s="1" t="s">
        <v>71</v>
      </c>
      <c r="R8" s="1" t="s">
        <v>69</v>
      </c>
      <c r="AV8" s="1" t="s">
        <v>74</v>
      </c>
      <c r="AW8" s="1" t="s">
        <v>191</v>
      </c>
      <c r="AX8" s="1" t="s">
        <v>74</v>
      </c>
      <c r="AY8" s="1" t="s">
        <v>74</v>
      </c>
      <c r="AZ8" s="1" t="s">
        <v>74</v>
      </c>
    </row>
    <row r="9" spans="1:52" ht="30" customHeight="1" x14ac:dyDescent="0.3">
      <c r="A9" s="20" t="s">
        <v>673</v>
      </c>
      <c r="B9" s="20" t="s">
        <v>291</v>
      </c>
      <c r="C9" s="20" t="s">
        <v>65</v>
      </c>
      <c r="D9" s="21">
        <v>0.12</v>
      </c>
      <c r="E9" s="24">
        <f>단가대비표!O28</f>
        <v>0</v>
      </c>
      <c r="F9" s="28">
        <f t="shared" si="0"/>
        <v>0</v>
      </c>
      <c r="G9" s="24">
        <f>단가대비표!P28</f>
        <v>0</v>
      </c>
      <c r="H9" s="28">
        <f t="shared" si="1"/>
        <v>0</v>
      </c>
      <c r="I9" s="24">
        <f>단가대비표!V28</f>
        <v>0</v>
      </c>
      <c r="J9" s="28">
        <f t="shared" si="2"/>
        <v>0</v>
      </c>
      <c r="K9" s="24">
        <f t="shared" si="3"/>
        <v>0</v>
      </c>
      <c r="L9" s="28">
        <f t="shared" si="4"/>
        <v>0</v>
      </c>
      <c r="M9" s="20" t="s">
        <v>74</v>
      </c>
      <c r="N9" s="1" t="s">
        <v>464</v>
      </c>
      <c r="O9" s="1" t="s">
        <v>394</v>
      </c>
      <c r="P9" s="1" t="s">
        <v>71</v>
      </c>
      <c r="Q9" s="1" t="s">
        <v>71</v>
      </c>
      <c r="R9" s="1" t="s">
        <v>69</v>
      </c>
      <c r="AV9" s="1" t="s">
        <v>74</v>
      </c>
      <c r="AW9" s="1" t="s">
        <v>193</v>
      </c>
      <c r="AX9" s="1" t="s">
        <v>74</v>
      </c>
      <c r="AY9" s="1" t="s">
        <v>74</v>
      </c>
      <c r="AZ9" s="1" t="s">
        <v>74</v>
      </c>
    </row>
    <row r="10" spans="1:52" ht="30" customHeight="1" x14ac:dyDescent="0.3">
      <c r="A10" s="20" t="s">
        <v>673</v>
      </c>
      <c r="B10" s="20" t="s">
        <v>314</v>
      </c>
      <c r="C10" s="20" t="s">
        <v>65</v>
      </c>
      <c r="D10" s="21">
        <v>0.24</v>
      </c>
      <c r="E10" s="24">
        <f>단가대비표!O29</f>
        <v>0</v>
      </c>
      <c r="F10" s="28">
        <f t="shared" si="0"/>
        <v>0</v>
      </c>
      <c r="G10" s="24">
        <f>단가대비표!P29</f>
        <v>0</v>
      </c>
      <c r="H10" s="28">
        <f t="shared" si="1"/>
        <v>0</v>
      </c>
      <c r="I10" s="24">
        <f>단가대비표!V29</f>
        <v>0</v>
      </c>
      <c r="J10" s="28">
        <f t="shared" si="2"/>
        <v>0</v>
      </c>
      <c r="K10" s="24">
        <f t="shared" si="3"/>
        <v>0</v>
      </c>
      <c r="L10" s="28">
        <f t="shared" si="4"/>
        <v>0</v>
      </c>
      <c r="M10" s="20" t="s">
        <v>74</v>
      </c>
      <c r="N10" s="1" t="s">
        <v>464</v>
      </c>
      <c r="O10" s="1" t="s">
        <v>412</v>
      </c>
      <c r="P10" s="1" t="s">
        <v>71</v>
      </c>
      <c r="Q10" s="1" t="s">
        <v>71</v>
      </c>
      <c r="R10" s="1" t="s">
        <v>69</v>
      </c>
      <c r="AV10" s="1" t="s">
        <v>74</v>
      </c>
      <c r="AW10" s="1" t="s">
        <v>188</v>
      </c>
      <c r="AX10" s="1" t="s">
        <v>74</v>
      </c>
      <c r="AY10" s="1" t="s">
        <v>74</v>
      </c>
      <c r="AZ10" s="1" t="s">
        <v>74</v>
      </c>
    </row>
    <row r="11" spans="1:52" ht="30" customHeight="1" x14ac:dyDescent="0.3">
      <c r="A11" s="20" t="s">
        <v>673</v>
      </c>
      <c r="B11" s="20" t="s">
        <v>26</v>
      </c>
      <c r="C11" s="20" t="s">
        <v>65</v>
      </c>
      <c r="D11" s="21">
        <v>0.36</v>
      </c>
      <c r="E11" s="24">
        <f>단가대비표!O31</f>
        <v>9500</v>
      </c>
      <c r="F11" s="28">
        <f t="shared" si="0"/>
        <v>3420</v>
      </c>
      <c r="G11" s="24">
        <f>단가대비표!P31</f>
        <v>0</v>
      </c>
      <c r="H11" s="28">
        <f t="shared" si="1"/>
        <v>0</v>
      </c>
      <c r="I11" s="24">
        <f>단가대비표!V31</f>
        <v>0</v>
      </c>
      <c r="J11" s="28">
        <f t="shared" si="2"/>
        <v>0</v>
      </c>
      <c r="K11" s="24">
        <f t="shared" si="3"/>
        <v>9500</v>
      </c>
      <c r="L11" s="28">
        <f t="shared" si="4"/>
        <v>3420</v>
      </c>
      <c r="M11" s="20" t="s">
        <v>74</v>
      </c>
      <c r="N11" s="1" t="s">
        <v>464</v>
      </c>
      <c r="O11" s="1" t="s">
        <v>397</v>
      </c>
      <c r="P11" s="1" t="s">
        <v>71</v>
      </c>
      <c r="Q11" s="1" t="s">
        <v>71</v>
      </c>
      <c r="R11" s="1" t="s">
        <v>69</v>
      </c>
      <c r="AV11" s="1" t="s">
        <v>74</v>
      </c>
      <c r="AW11" s="1" t="s">
        <v>187</v>
      </c>
      <c r="AX11" s="1" t="s">
        <v>74</v>
      </c>
      <c r="AY11" s="1" t="s">
        <v>74</v>
      </c>
      <c r="AZ11" s="1" t="s">
        <v>74</v>
      </c>
    </row>
    <row r="12" spans="1:52" ht="30" customHeight="1" x14ac:dyDescent="0.3">
      <c r="A12" s="20" t="s">
        <v>673</v>
      </c>
      <c r="B12" s="20" t="s">
        <v>25</v>
      </c>
      <c r="C12" s="20" t="s">
        <v>65</v>
      </c>
      <c r="D12" s="21">
        <v>0.36</v>
      </c>
      <c r="E12" s="24">
        <f>단가대비표!O32</f>
        <v>11000</v>
      </c>
      <c r="F12" s="28">
        <f t="shared" si="0"/>
        <v>3960</v>
      </c>
      <c r="G12" s="24">
        <f>단가대비표!P32</f>
        <v>0</v>
      </c>
      <c r="H12" s="28">
        <f t="shared" si="1"/>
        <v>0</v>
      </c>
      <c r="I12" s="24">
        <f>단가대비표!V32</f>
        <v>0</v>
      </c>
      <c r="J12" s="28">
        <f t="shared" si="2"/>
        <v>0</v>
      </c>
      <c r="K12" s="24">
        <f t="shared" si="3"/>
        <v>11000</v>
      </c>
      <c r="L12" s="28">
        <f t="shared" si="4"/>
        <v>3960</v>
      </c>
      <c r="M12" s="20" t="s">
        <v>74</v>
      </c>
      <c r="N12" s="1" t="s">
        <v>464</v>
      </c>
      <c r="O12" s="1" t="s">
        <v>435</v>
      </c>
      <c r="P12" s="1" t="s">
        <v>71</v>
      </c>
      <c r="Q12" s="1" t="s">
        <v>71</v>
      </c>
      <c r="R12" s="1" t="s">
        <v>69</v>
      </c>
      <c r="AV12" s="1" t="s">
        <v>74</v>
      </c>
      <c r="AW12" s="1" t="s">
        <v>9</v>
      </c>
      <c r="AX12" s="1" t="s">
        <v>74</v>
      </c>
      <c r="AY12" s="1" t="s">
        <v>74</v>
      </c>
      <c r="AZ12" s="1" t="s">
        <v>74</v>
      </c>
    </row>
    <row r="13" spans="1:52" ht="30" customHeight="1" x14ac:dyDescent="0.3">
      <c r="A13" s="20" t="s">
        <v>673</v>
      </c>
      <c r="B13" s="20" t="s">
        <v>339</v>
      </c>
      <c r="C13" s="20" t="s">
        <v>87</v>
      </c>
      <c r="D13" s="21">
        <v>0.63</v>
      </c>
      <c r="E13" s="24">
        <f>단가대비표!O33</f>
        <v>0</v>
      </c>
      <c r="F13" s="28">
        <f t="shared" si="0"/>
        <v>0</v>
      </c>
      <c r="G13" s="24">
        <f>단가대비표!P33</f>
        <v>0</v>
      </c>
      <c r="H13" s="28">
        <f t="shared" si="1"/>
        <v>0</v>
      </c>
      <c r="I13" s="24">
        <f>단가대비표!V33</f>
        <v>0</v>
      </c>
      <c r="J13" s="28">
        <f t="shared" si="2"/>
        <v>0</v>
      </c>
      <c r="K13" s="24">
        <f t="shared" si="3"/>
        <v>0</v>
      </c>
      <c r="L13" s="28">
        <f t="shared" si="4"/>
        <v>0</v>
      </c>
      <c r="M13" s="20" t="s">
        <v>74</v>
      </c>
      <c r="N13" s="1" t="s">
        <v>464</v>
      </c>
      <c r="O13" s="1" t="s">
        <v>442</v>
      </c>
      <c r="P13" s="1" t="s">
        <v>71</v>
      </c>
      <c r="Q13" s="1" t="s">
        <v>71</v>
      </c>
      <c r="R13" s="1" t="s">
        <v>69</v>
      </c>
      <c r="AV13" s="1" t="s">
        <v>74</v>
      </c>
      <c r="AW13" s="1" t="s">
        <v>488</v>
      </c>
      <c r="AX13" s="1" t="s">
        <v>74</v>
      </c>
      <c r="AY13" s="1" t="s">
        <v>74</v>
      </c>
      <c r="AZ13" s="1" t="s">
        <v>74</v>
      </c>
    </row>
    <row r="14" spans="1:52" ht="30" customHeight="1" x14ac:dyDescent="0.3">
      <c r="A14" s="20" t="s">
        <v>328</v>
      </c>
      <c r="B14" s="20" t="s">
        <v>24</v>
      </c>
      <c r="C14" s="20" t="s">
        <v>61</v>
      </c>
      <c r="D14" s="21">
        <v>1</v>
      </c>
      <c r="E14" s="24">
        <f>일위대가목록!E28</f>
        <v>0</v>
      </c>
      <c r="F14" s="28">
        <f t="shared" si="0"/>
        <v>0</v>
      </c>
      <c r="G14" s="24">
        <f>일위대가목록!F28</f>
        <v>93294</v>
      </c>
      <c r="H14" s="28">
        <f t="shared" si="1"/>
        <v>93294</v>
      </c>
      <c r="I14" s="24">
        <f>일위대가목록!G28</f>
        <v>0</v>
      </c>
      <c r="J14" s="28">
        <f t="shared" si="2"/>
        <v>0</v>
      </c>
      <c r="K14" s="24">
        <f t="shared" si="3"/>
        <v>93294</v>
      </c>
      <c r="L14" s="28">
        <f t="shared" si="4"/>
        <v>93294</v>
      </c>
      <c r="M14" s="20" t="s">
        <v>74</v>
      </c>
      <c r="N14" s="1" t="s">
        <v>464</v>
      </c>
      <c r="O14" s="1" t="s">
        <v>874</v>
      </c>
      <c r="P14" s="1" t="s">
        <v>69</v>
      </c>
      <c r="Q14" s="1" t="s">
        <v>71</v>
      </c>
      <c r="R14" s="1" t="s">
        <v>71</v>
      </c>
      <c r="AV14" s="1" t="s">
        <v>74</v>
      </c>
      <c r="AW14" s="1" t="s">
        <v>224</v>
      </c>
      <c r="AX14" s="1" t="s">
        <v>74</v>
      </c>
      <c r="AY14" s="1" t="s">
        <v>74</v>
      </c>
      <c r="AZ14" s="1" t="s">
        <v>74</v>
      </c>
    </row>
    <row r="15" spans="1:52" ht="30" customHeight="1" x14ac:dyDescent="0.3">
      <c r="A15" s="20" t="s">
        <v>309</v>
      </c>
      <c r="B15" s="20" t="s">
        <v>74</v>
      </c>
      <c r="C15" s="20" t="s">
        <v>74</v>
      </c>
      <c r="D15" s="21"/>
      <c r="E15" s="24"/>
      <c r="F15" s="28">
        <f>TRUNC(SUMIF(N5:N14,N4,F5:F14),0)</f>
        <v>18577</v>
      </c>
      <c r="G15" s="24"/>
      <c r="H15" s="28">
        <f>TRUNC(SUMIF(N5:N14,N4,H5:H14),0)</f>
        <v>93294</v>
      </c>
      <c r="I15" s="24"/>
      <c r="J15" s="28">
        <f>TRUNC(SUMIF(N5:N14,N4,J5:J14),0)</f>
        <v>0</v>
      </c>
      <c r="K15" s="24"/>
      <c r="L15" s="28">
        <f>F15+H15+J15</f>
        <v>111871</v>
      </c>
      <c r="M15" s="20" t="s">
        <v>74</v>
      </c>
      <c r="N15" s="1" t="s">
        <v>609</v>
      </c>
      <c r="O15" s="1" t="s">
        <v>609</v>
      </c>
      <c r="P15" s="1" t="s">
        <v>74</v>
      </c>
      <c r="Q15" s="1" t="s">
        <v>74</v>
      </c>
      <c r="R15" s="1" t="s">
        <v>74</v>
      </c>
      <c r="AV15" s="1" t="s">
        <v>74</v>
      </c>
      <c r="AW15" s="1" t="s">
        <v>74</v>
      </c>
      <c r="AX15" s="1" t="s">
        <v>74</v>
      </c>
      <c r="AY15" s="1" t="s">
        <v>74</v>
      </c>
      <c r="AZ15" s="1" t="s">
        <v>74</v>
      </c>
    </row>
    <row r="16" spans="1:52" ht="30" customHeight="1" x14ac:dyDescent="0.3">
      <c r="A16" s="22"/>
      <c r="B16" s="22"/>
      <c r="C16" s="22"/>
      <c r="D16" s="22"/>
      <c r="E16" s="25"/>
      <c r="F16" s="29"/>
      <c r="G16" s="25"/>
      <c r="H16" s="29"/>
      <c r="I16" s="25"/>
      <c r="J16" s="29"/>
      <c r="K16" s="25"/>
      <c r="L16" s="29"/>
      <c r="M16" s="22"/>
    </row>
    <row r="17" spans="1:52" ht="30" customHeight="1" x14ac:dyDescent="0.3">
      <c r="A17" s="17" t="s">
        <v>38</v>
      </c>
      <c r="B17" s="18"/>
      <c r="C17" s="18"/>
      <c r="D17" s="18"/>
      <c r="E17" s="23"/>
      <c r="F17" s="27"/>
      <c r="G17" s="23"/>
      <c r="H17" s="27"/>
      <c r="I17" s="23"/>
      <c r="J17" s="27"/>
      <c r="K17" s="23"/>
      <c r="L17" s="27"/>
      <c r="M17" s="19"/>
      <c r="N17" s="1" t="s">
        <v>458</v>
      </c>
    </row>
    <row r="18" spans="1:52" ht="30" customHeight="1" x14ac:dyDescent="0.3">
      <c r="A18" s="20" t="s">
        <v>690</v>
      </c>
      <c r="B18" s="20" t="s">
        <v>691</v>
      </c>
      <c r="C18" s="20" t="s">
        <v>93</v>
      </c>
      <c r="D18" s="21">
        <v>2.5000000000000001E-2</v>
      </c>
      <c r="E18" s="24">
        <f>단가대비표!O48</f>
        <v>0</v>
      </c>
      <c r="F18" s="28">
        <f>TRUNC(E18*D18,1)</f>
        <v>0</v>
      </c>
      <c r="G18" s="24">
        <f>단가대비표!P48</f>
        <v>165545</v>
      </c>
      <c r="H18" s="28">
        <f>TRUNC(G18*D18,1)</f>
        <v>4138.6000000000004</v>
      </c>
      <c r="I18" s="24">
        <f>단가대비표!V48</f>
        <v>0</v>
      </c>
      <c r="J18" s="28">
        <f>TRUNC(I18*D18,1)</f>
        <v>0</v>
      </c>
      <c r="K18" s="24">
        <f>TRUNC(E18+G18+I18,1)</f>
        <v>165545</v>
      </c>
      <c r="L18" s="28">
        <f>TRUNC(F18+H18+J18,1)</f>
        <v>4138.6000000000004</v>
      </c>
      <c r="M18" s="20" t="s">
        <v>74</v>
      </c>
      <c r="N18" s="1" t="s">
        <v>458</v>
      </c>
      <c r="O18" s="1" t="s">
        <v>424</v>
      </c>
      <c r="P18" s="1" t="s">
        <v>71</v>
      </c>
      <c r="Q18" s="1" t="s">
        <v>71</v>
      </c>
      <c r="R18" s="1" t="s">
        <v>69</v>
      </c>
      <c r="AV18" s="1" t="s">
        <v>74</v>
      </c>
      <c r="AW18" s="1" t="s">
        <v>492</v>
      </c>
      <c r="AX18" s="1" t="s">
        <v>74</v>
      </c>
      <c r="AY18" s="1" t="s">
        <v>74</v>
      </c>
      <c r="AZ18" s="1" t="s">
        <v>74</v>
      </c>
    </row>
    <row r="19" spans="1:52" ht="30" customHeight="1" x14ac:dyDescent="0.3">
      <c r="A19" s="20" t="s">
        <v>309</v>
      </c>
      <c r="B19" s="20" t="s">
        <v>74</v>
      </c>
      <c r="C19" s="20" t="s">
        <v>74</v>
      </c>
      <c r="D19" s="21"/>
      <c r="E19" s="24"/>
      <c r="F19" s="28">
        <f>TRUNC(SUMIF(N18:N18,N17,F18:F18),0)</f>
        <v>0</v>
      </c>
      <c r="G19" s="24"/>
      <c r="H19" s="28">
        <f>TRUNC(SUMIF(N18:N18,N17,H18:H18),0)</f>
        <v>4138</v>
      </c>
      <c r="I19" s="24"/>
      <c r="J19" s="28">
        <f>TRUNC(SUMIF(N18:N18,N17,J18:J18),0)</f>
        <v>0</v>
      </c>
      <c r="K19" s="24"/>
      <c r="L19" s="28">
        <f>F19+H19+J19</f>
        <v>4138</v>
      </c>
      <c r="M19" s="20" t="s">
        <v>74</v>
      </c>
      <c r="N19" s="1" t="s">
        <v>609</v>
      </c>
      <c r="O19" s="1" t="s">
        <v>609</v>
      </c>
      <c r="P19" s="1" t="s">
        <v>74</v>
      </c>
      <c r="Q19" s="1" t="s">
        <v>74</v>
      </c>
      <c r="R19" s="1" t="s">
        <v>74</v>
      </c>
      <c r="AV19" s="1" t="s">
        <v>74</v>
      </c>
      <c r="AW19" s="1" t="s">
        <v>74</v>
      </c>
      <c r="AX19" s="1" t="s">
        <v>74</v>
      </c>
      <c r="AY19" s="1" t="s">
        <v>74</v>
      </c>
      <c r="AZ19" s="1" t="s">
        <v>74</v>
      </c>
    </row>
    <row r="20" spans="1:52" ht="30" customHeight="1" x14ac:dyDescent="0.3">
      <c r="A20" s="22"/>
      <c r="B20" s="22"/>
      <c r="C20" s="22"/>
      <c r="D20" s="22"/>
      <c r="E20" s="25"/>
      <c r="F20" s="29"/>
      <c r="G20" s="25"/>
      <c r="H20" s="29"/>
      <c r="I20" s="25"/>
      <c r="J20" s="29"/>
      <c r="K20" s="25"/>
      <c r="L20" s="29"/>
      <c r="M20" s="22"/>
    </row>
    <row r="21" spans="1:52" ht="30" customHeight="1" x14ac:dyDescent="0.3">
      <c r="A21" s="17" t="s">
        <v>185</v>
      </c>
      <c r="B21" s="18"/>
      <c r="C21" s="18"/>
      <c r="D21" s="18"/>
      <c r="E21" s="23"/>
      <c r="F21" s="27"/>
      <c r="G21" s="23"/>
      <c r="H21" s="27"/>
      <c r="I21" s="23"/>
      <c r="J21" s="27"/>
      <c r="K21" s="23"/>
      <c r="L21" s="27"/>
      <c r="M21" s="19"/>
      <c r="N21" s="1" t="s">
        <v>457</v>
      </c>
    </row>
    <row r="22" spans="1:52" ht="30" customHeight="1" x14ac:dyDescent="0.3">
      <c r="A22" s="20" t="s">
        <v>96</v>
      </c>
      <c r="B22" s="20" t="s">
        <v>293</v>
      </c>
      <c r="C22" s="20" t="s">
        <v>73</v>
      </c>
      <c r="D22" s="21">
        <v>1</v>
      </c>
      <c r="E22" s="24">
        <f>단가대비표!O21</f>
        <v>7000</v>
      </c>
      <c r="F22" s="28">
        <f>TRUNC(E22*D22,1)</f>
        <v>7000</v>
      </c>
      <c r="G22" s="24">
        <f>단가대비표!P21</f>
        <v>0</v>
      </c>
      <c r="H22" s="28">
        <f>TRUNC(G22*D22,1)</f>
        <v>0</v>
      </c>
      <c r="I22" s="24">
        <f>단가대비표!V21</f>
        <v>0</v>
      </c>
      <c r="J22" s="28">
        <f>TRUNC(I22*D22,1)</f>
        <v>0</v>
      </c>
      <c r="K22" s="24">
        <f t="shared" ref="K22:L26" si="5">TRUNC(E22+G22+I22,1)</f>
        <v>7000</v>
      </c>
      <c r="L22" s="28">
        <f t="shared" si="5"/>
        <v>7000</v>
      </c>
      <c r="M22" s="20" t="s">
        <v>74</v>
      </c>
      <c r="N22" s="1" t="s">
        <v>457</v>
      </c>
      <c r="O22" s="1" t="s">
        <v>415</v>
      </c>
      <c r="P22" s="1" t="s">
        <v>71</v>
      </c>
      <c r="Q22" s="1" t="s">
        <v>71</v>
      </c>
      <c r="R22" s="1" t="s">
        <v>69</v>
      </c>
      <c r="V22">
        <v>1</v>
      </c>
      <c r="AV22" s="1" t="s">
        <v>74</v>
      </c>
      <c r="AW22" s="1" t="s">
        <v>496</v>
      </c>
      <c r="AX22" s="1" t="s">
        <v>74</v>
      </c>
      <c r="AY22" s="1" t="s">
        <v>74</v>
      </c>
      <c r="AZ22" s="1" t="s">
        <v>74</v>
      </c>
    </row>
    <row r="23" spans="1:52" ht="30" customHeight="1" x14ac:dyDescent="0.3">
      <c r="A23" s="20" t="s">
        <v>101</v>
      </c>
      <c r="B23" s="20" t="s">
        <v>28</v>
      </c>
      <c r="C23" s="20" t="s">
        <v>91</v>
      </c>
      <c r="D23" s="21">
        <v>1</v>
      </c>
      <c r="E23" s="24">
        <f>TRUNC(SUMIF(V22:V26,RIGHTB(O23,1),F22:F26)*U23,2)</f>
        <v>210</v>
      </c>
      <c r="F23" s="28">
        <f>TRUNC(E23*D23,1)</f>
        <v>210</v>
      </c>
      <c r="G23" s="24">
        <v>0</v>
      </c>
      <c r="H23" s="28">
        <f>TRUNC(G23*D23,1)</f>
        <v>0</v>
      </c>
      <c r="I23" s="24">
        <v>0</v>
      </c>
      <c r="J23" s="28">
        <f>TRUNC(I23*D23,1)</f>
        <v>0</v>
      </c>
      <c r="K23" s="24">
        <f t="shared" si="5"/>
        <v>210</v>
      </c>
      <c r="L23" s="28">
        <f t="shared" si="5"/>
        <v>210</v>
      </c>
      <c r="M23" s="20" t="s">
        <v>74</v>
      </c>
      <c r="N23" s="1" t="s">
        <v>457</v>
      </c>
      <c r="O23" s="1" t="s">
        <v>871</v>
      </c>
      <c r="P23" s="1" t="s">
        <v>71</v>
      </c>
      <c r="Q23" s="1" t="s">
        <v>71</v>
      </c>
      <c r="R23" s="1" t="s">
        <v>71</v>
      </c>
      <c r="S23">
        <v>0</v>
      </c>
      <c r="T23">
        <v>0</v>
      </c>
      <c r="U23">
        <v>0.03</v>
      </c>
      <c r="AV23" s="1" t="s">
        <v>74</v>
      </c>
      <c r="AW23" s="1" t="s">
        <v>222</v>
      </c>
      <c r="AX23" s="1" t="s">
        <v>74</v>
      </c>
      <c r="AY23" s="1" t="s">
        <v>74</v>
      </c>
      <c r="AZ23" s="1" t="s">
        <v>74</v>
      </c>
    </row>
    <row r="24" spans="1:52" ht="30" customHeight="1" x14ac:dyDescent="0.3">
      <c r="A24" s="20" t="s">
        <v>90</v>
      </c>
      <c r="B24" s="20" t="s">
        <v>691</v>
      </c>
      <c r="C24" s="20" t="s">
        <v>93</v>
      </c>
      <c r="D24" s="21">
        <v>0.308</v>
      </c>
      <c r="E24" s="24">
        <f>단가대비표!O54</f>
        <v>0</v>
      </c>
      <c r="F24" s="28">
        <f>TRUNC(E24*D24,1)</f>
        <v>0</v>
      </c>
      <c r="G24" s="24">
        <f>단가대비표!P54</f>
        <v>243538</v>
      </c>
      <c r="H24" s="28">
        <f>TRUNC(G24*D24,1)</f>
        <v>75009.7</v>
      </c>
      <c r="I24" s="24">
        <f>단가대비표!V54</f>
        <v>0</v>
      </c>
      <c r="J24" s="28">
        <f>TRUNC(I24*D24,1)</f>
        <v>0</v>
      </c>
      <c r="K24" s="24">
        <f t="shared" si="5"/>
        <v>243538</v>
      </c>
      <c r="L24" s="28">
        <f t="shared" si="5"/>
        <v>75009.7</v>
      </c>
      <c r="M24" s="20" t="s">
        <v>74</v>
      </c>
      <c r="N24" s="1" t="s">
        <v>457</v>
      </c>
      <c r="O24" s="1" t="s">
        <v>422</v>
      </c>
      <c r="P24" s="1" t="s">
        <v>71</v>
      </c>
      <c r="Q24" s="1" t="s">
        <v>71</v>
      </c>
      <c r="R24" s="1" t="s">
        <v>69</v>
      </c>
      <c r="W24">
        <v>2</v>
      </c>
      <c r="AV24" s="1" t="s">
        <v>74</v>
      </c>
      <c r="AW24" s="1" t="s">
        <v>485</v>
      </c>
      <c r="AX24" s="1" t="s">
        <v>74</v>
      </c>
      <c r="AY24" s="1" t="s">
        <v>74</v>
      </c>
      <c r="AZ24" s="1" t="s">
        <v>74</v>
      </c>
    </row>
    <row r="25" spans="1:52" ht="30" customHeight="1" x14ac:dyDescent="0.3">
      <c r="A25" s="20" t="s">
        <v>690</v>
      </c>
      <c r="B25" s="20" t="s">
        <v>691</v>
      </c>
      <c r="C25" s="20" t="s">
        <v>93</v>
      </c>
      <c r="D25" s="21">
        <v>5.7000000000000009E-2</v>
      </c>
      <c r="E25" s="24">
        <f>단가대비표!O48</f>
        <v>0</v>
      </c>
      <c r="F25" s="28">
        <f>TRUNC(E25*D25,1)</f>
        <v>0</v>
      </c>
      <c r="G25" s="24">
        <f>단가대비표!P48</f>
        <v>165545</v>
      </c>
      <c r="H25" s="28">
        <f>TRUNC(G25*D25,1)</f>
        <v>9436</v>
      </c>
      <c r="I25" s="24">
        <f>단가대비표!V48</f>
        <v>0</v>
      </c>
      <c r="J25" s="28">
        <f>TRUNC(I25*D25,1)</f>
        <v>0</v>
      </c>
      <c r="K25" s="24">
        <f t="shared" si="5"/>
        <v>165545</v>
      </c>
      <c r="L25" s="28">
        <f t="shared" si="5"/>
        <v>9436</v>
      </c>
      <c r="M25" s="20" t="s">
        <v>74</v>
      </c>
      <c r="N25" s="1" t="s">
        <v>457</v>
      </c>
      <c r="O25" s="1" t="s">
        <v>424</v>
      </c>
      <c r="P25" s="1" t="s">
        <v>71</v>
      </c>
      <c r="Q25" s="1" t="s">
        <v>71</v>
      </c>
      <c r="R25" s="1" t="s">
        <v>69</v>
      </c>
      <c r="W25">
        <v>2</v>
      </c>
      <c r="AV25" s="1" t="s">
        <v>74</v>
      </c>
      <c r="AW25" s="1" t="s">
        <v>494</v>
      </c>
      <c r="AX25" s="1" t="s">
        <v>74</v>
      </c>
      <c r="AY25" s="1" t="s">
        <v>74</v>
      </c>
      <c r="AZ25" s="1" t="s">
        <v>74</v>
      </c>
    </row>
    <row r="26" spans="1:52" ht="30" customHeight="1" x14ac:dyDescent="0.3">
      <c r="A26" s="20" t="s">
        <v>692</v>
      </c>
      <c r="B26" s="20" t="s">
        <v>694</v>
      </c>
      <c r="C26" s="20" t="s">
        <v>91</v>
      </c>
      <c r="D26" s="21">
        <v>1</v>
      </c>
      <c r="E26" s="24">
        <v>0</v>
      </c>
      <c r="F26" s="28">
        <f>TRUNC(E26*D26,1)</f>
        <v>0</v>
      </c>
      <c r="G26" s="24">
        <v>0</v>
      </c>
      <c r="H26" s="28">
        <f>TRUNC(G26*D26,1)</f>
        <v>0</v>
      </c>
      <c r="I26" s="24">
        <f>TRUNC(SUMIF(W22:W26,RIGHTB(O26,1),H22:H26)*U26,2)</f>
        <v>2533.37</v>
      </c>
      <c r="J26" s="28">
        <f>TRUNC(I26*D26,1)</f>
        <v>2533.3000000000002</v>
      </c>
      <c r="K26" s="24">
        <f t="shared" si="5"/>
        <v>2533.3000000000002</v>
      </c>
      <c r="L26" s="28">
        <f t="shared" si="5"/>
        <v>2533.3000000000002</v>
      </c>
      <c r="M26" s="20" t="s">
        <v>74</v>
      </c>
      <c r="N26" s="1" t="s">
        <v>457</v>
      </c>
      <c r="O26" s="1" t="s">
        <v>877</v>
      </c>
      <c r="P26" s="1" t="s">
        <v>71</v>
      </c>
      <c r="Q26" s="1" t="s">
        <v>71</v>
      </c>
      <c r="R26" s="1" t="s">
        <v>71</v>
      </c>
      <c r="S26">
        <v>1</v>
      </c>
      <c r="T26">
        <v>2</v>
      </c>
      <c r="U26">
        <v>0.03</v>
      </c>
      <c r="AV26" s="1" t="s">
        <v>74</v>
      </c>
      <c r="AW26" s="1" t="s">
        <v>223</v>
      </c>
      <c r="AX26" s="1" t="s">
        <v>74</v>
      </c>
      <c r="AY26" s="1" t="s">
        <v>74</v>
      </c>
      <c r="AZ26" s="1" t="s">
        <v>74</v>
      </c>
    </row>
    <row r="27" spans="1:52" ht="30" customHeight="1" x14ac:dyDescent="0.3">
      <c r="A27" s="20" t="s">
        <v>309</v>
      </c>
      <c r="B27" s="20" t="s">
        <v>74</v>
      </c>
      <c r="C27" s="20" t="s">
        <v>74</v>
      </c>
      <c r="D27" s="21"/>
      <c r="E27" s="24"/>
      <c r="F27" s="28">
        <f>TRUNC(SUMIF(N22:N26,N21,F22:F26),0)</f>
        <v>7210</v>
      </c>
      <c r="G27" s="24"/>
      <c r="H27" s="28">
        <f>TRUNC(SUMIF(N22:N26,N21,H22:H26),0)</f>
        <v>84445</v>
      </c>
      <c r="I27" s="24"/>
      <c r="J27" s="28">
        <f>TRUNC(SUMIF(N22:N26,N21,J22:J26),0)</f>
        <v>2533</v>
      </c>
      <c r="K27" s="24"/>
      <c r="L27" s="28">
        <f>F27+H27+J27</f>
        <v>94188</v>
      </c>
      <c r="M27" s="20" t="s">
        <v>74</v>
      </c>
      <c r="N27" s="1" t="s">
        <v>609</v>
      </c>
      <c r="O27" s="1" t="s">
        <v>609</v>
      </c>
      <c r="P27" s="1" t="s">
        <v>74</v>
      </c>
      <c r="Q27" s="1" t="s">
        <v>74</v>
      </c>
      <c r="R27" s="1" t="s">
        <v>74</v>
      </c>
      <c r="AV27" s="1" t="s">
        <v>74</v>
      </c>
      <c r="AW27" s="1" t="s">
        <v>74</v>
      </c>
      <c r="AX27" s="1" t="s">
        <v>74</v>
      </c>
      <c r="AY27" s="1" t="s">
        <v>74</v>
      </c>
      <c r="AZ27" s="1" t="s">
        <v>74</v>
      </c>
    </row>
    <row r="28" spans="1:52" ht="30" customHeight="1" x14ac:dyDescent="0.3">
      <c r="A28" s="22"/>
      <c r="B28" s="22"/>
      <c r="C28" s="22"/>
      <c r="D28" s="22"/>
      <c r="E28" s="25"/>
      <c r="F28" s="29"/>
      <c r="G28" s="25"/>
      <c r="H28" s="29"/>
      <c r="I28" s="25"/>
      <c r="J28" s="29"/>
      <c r="K28" s="25"/>
      <c r="L28" s="29"/>
      <c r="M28" s="22"/>
    </row>
    <row r="29" spans="1:52" ht="30" customHeight="1" x14ac:dyDescent="0.3">
      <c r="A29" s="17" t="s">
        <v>176</v>
      </c>
      <c r="B29" s="18"/>
      <c r="C29" s="18"/>
      <c r="D29" s="18"/>
      <c r="E29" s="23"/>
      <c r="F29" s="27"/>
      <c r="G29" s="23"/>
      <c r="H29" s="27"/>
      <c r="I29" s="23"/>
      <c r="J29" s="27"/>
      <c r="K29" s="23"/>
      <c r="L29" s="27"/>
      <c r="M29" s="19"/>
      <c r="N29" s="1" t="s">
        <v>455</v>
      </c>
    </row>
    <row r="30" spans="1:52" ht="30" customHeight="1" x14ac:dyDescent="0.3">
      <c r="A30" s="20" t="s">
        <v>689</v>
      </c>
      <c r="B30" s="20" t="s">
        <v>338</v>
      </c>
      <c r="C30" s="20" t="s">
        <v>62</v>
      </c>
      <c r="D30" s="21">
        <v>0.104</v>
      </c>
      <c r="E30" s="24">
        <f>단가대비표!O5</f>
        <v>4679</v>
      </c>
      <c r="F30" s="28">
        <f>TRUNC(E30*D30,1)</f>
        <v>486.6</v>
      </c>
      <c r="G30" s="24">
        <f>단가대비표!P5</f>
        <v>0</v>
      </c>
      <c r="H30" s="28">
        <f>TRUNC(G30*D30,1)</f>
        <v>0</v>
      </c>
      <c r="I30" s="24">
        <f>단가대비표!V5</f>
        <v>0</v>
      </c>
      <c r="J30" s="28">
        <f>TRUNC(I30*D30,1)</f>
        <v>0</v>
      </c>
      <c r="K30" s="24">
        <f t="shared" ref="K30:L32" si="6">TRUNC(E30+G30+I30,1)</f>
        <v>4679</v>
      </c>
      <c r="L30" s="28">
        <f t="shared" si="6"/>
        <v>486.6</v>
      </c>
      <c r="M30" s="20" t="s">
        <v>74</v>
      </c>
      <c r="N30" s="1" t="s">
        <v>455</v>
      </c>
      <c r="O30" s="1" t="s">
        <v>421</v>
      </c>
      <c r="P30" s="1" t="s">
        <v>71</v>
      </c>
      <c r="Q30" s="1" t="s">
        <v>71</v>
      </c>
      <c r="R30" s="1" t="s">
        <v>69</v>
      </c>
      <c r="AV30" s="1" t="s">
        <v>74</v>
      </c>
      <c r="AW30" s="1" t="s">
        <v>470</v>
      </c>
      <c r="AX30" s="1" t="s">
        <v>74</v>
      </c>
      <c r="AY30" s="1" t="s">
        <v>74</v>
      </c>
      <c r="AZ30" s="1" t="s">
        <v>74</v>
      </c>
    </row>
    <row r="31" spans="1:52" ht="30" customHeight="1" x14ac:dyDescent="0.3">
      <c r="A31" s="20" t="s">
        <v>700</v>
      </c>
      <c r="B31" s="20" t="s">
        <v>542</v>
      </c>
      <c r="C31" s="20" t="s">
        <v>100</v>
      </c>
      <c r="D31" s="21">
        <v>2.9000000000000005E-2</v>
      </c>
      <c r="E31" s="24">
        <f>단가대비표!O39</f>
        <v>11000</v>
      </c>
      <c r="F31" s="28">
        <f>TRUNC(E31*D31,1)</f>
        <v>319</v>
      </c>
      <c r="G31" s="24">
        <f>단가대비표!P39</f>
        <v>0</v>
      </c>
      <c r="H31" s="28">
        <f>TRUNC(G31*D31,1)</f>
        <v>0</v>
      </c>
      <c r="I31" s="24">
        <f>단가대비표!V39</f>
        <v>0</v>
      </c>
      <c r="J31" s="28">
        <f>TRUNC(I31*D31,1)</f>
        <v>0</v>
      </c>
      <c r="K31" s="24">
        <f t="shared" si="6"/>
        <v>11000</v>
      </c>
      <c r="L31" s="28">
        <f t="shared" si="6"/>
        <v>319</v>
      </c>
      <c r="M31" s="20" t="s">
        <v>74</v>
      </c>
      <c r="N31" s="1" t="s">
        <v>455</v>
      </c>
      <c r="O31" s="1" t="s">
        <v>429</v>
      </c>
      <c r="P31" s="1" t="s">
        <v>71</v>
      </c>
      <c r="Q31" s="1" t="s">
        <v>71</v>
      </c>
      <c r="R31" s="1" t="s">
        <v>69</v>
      </c>
      <c r="AV31" s="1" t="s">
        <v>74</v>
      </c>
      <c r="AW31" s="1" t="s">
        <v>486</v>
      </c>
      <c r="AX31" s="1" t="s">
        <v>74</v>
      </c>
      <c r="AY31" s="1" t="s">
        <v>74</v>
      </c>
      <c r="AZ31" s="1" t="s">
        <v>74</v>
      </c>
    </row>
    <row r="32" spans="1:52" ht="30" customHeight="1" x14ac:dyDescent="0.3">
      <c r="A32" s="20" t="s">
        <v>695</v>
      </c>
      <c r="B32" s="20" t="s">
        <v>337</v>
      </c>
      <c r="C32" s="20" t="s">
        <v>80</v>
      </c>
      <c r="D32" s="21">
        <v>1</v>
      </c>
      <c r="E32" s="24">
        <f>일위대가목록!E29</f>
        <v>0</v>
      </c>
      <c r="F32" s="28">
        <f>TRUNC(E32*D32,1)</f>
        <v>0</v>
      </c>
      <c r="G32" s="24">
        <f>일위대가목록!F29</f>
        <v>3956</v>
      </c>
      <c r="H32" s="28">
        <f>TRUNC(G32*D32,1)</f>
        <v>3956</v>
      </c>
      <c r="I32" s="24">
        <f>일위대가목록!G29</f>
        <v>79</v>
      </c>
      <c r="J32" s="28">
        <f>TRUNC(I32*D32,1)</f>
        <v>79</v>
      </c>
      <c r="K32" s="24">
        <f t="shared" si="6"/>
        <v>4035</v>
      </c>
      <c r="L32" s="28">
        <f t="shared" si="6"/>
        <v>4035</v>
      </c>
      <c r="M32" s="20" t="s">
        <v>74</v>
      </c>
      <c r="N32" s="1" t="s">
        <v>455</v>
      </c>
      <c r="O32" s="1" t="s">
        <v>878</v>
      </c>
      <c r="P32" s="1" t="s">
        <v>69</v>
      </c>
      <c r="Q32" s="1" t="s">
        <v>71</v>
      </c>
      <c r="R32" s="1" t="s">
        <v>71</v>
      </c>
      <c r="AV32" s="1" t="s">
        <v>74</v>
      </c>
      <c r="AW32" s="1" t="s">
        <v>219</v>
      </c>
      <c r="AX32" s="1" t="s">
        <v>74</v>
      </c>
      <c r="AY32" s="1" t="s">
        <v>74</v>
      </c>
      <c r="AZ32" s="1" t="s">
        <v>74</v>
      </c>
    </row>
    <row r="33" spans="1:52" ht="30" customHeight="1" x14ac:dyDescent="0.3">
      <c r="A33" s="20" t="s">
        <v>309</v>
      </c>
      <c r="B33" s="20" t="s">
        <v>74</v>
      </c>
      <c r="C33" s="20" t="s">
        <v>74</v>
      </c>
      <c r="D33" s="21"/>
      <c r="E33" s="24"/>
      <c r="F33" s="28">
        <f>TRUNC(SUMIF(N30:N32,N29,F30:F32),0)</f>
        <v>805</v>
      </c>
      <c r="G33" s="24"/>
      <c r="H33" s="28">
        <f>TRUNC(SUMIF(N30:N32,N29,H30:H32),0)</f>
        <v>3956</v>
      </c>
      <c r="I33" s="24"/>
      <c r="J33" s="28">
        <f>TRUNC(SUMIF(N30:N32,N29,J30:J32),0)</f>
        <v>79</v>
      </c>
      <c r="K33" s="24"/>
      <c r="L33" s="28">
        <f>F33+H33+J33</f>
        <v>4840</v>
      </c>
      <c r="M33" s="20" t="s">
        <v>74</v>
      </c>
      <c r="N33" s="1" t="s">
        <v>609</v>
      </c>
      <c r="O33" s="1" t="s">
        <v>609</v>
      </c>
      <c r="P33" s="1" t="s">
        <v>74</v>
      </c>
      <c r="Q33" s="1" t="s">
        <v>74</v>
      </c>
      <c r="R33" s="1" t="s">
        <v>74</v>
      </c>
      <c r="AV33" s="1" t="s">
        <v>74</v>
      </c>
      <c r="AW33" s="1" t="s">
        <v>74</v>
      </c>
      <c r="AX33" s="1" t="s">
        <v>74</v>
      </c>
      <c r="AY33" s="1" t="s">
        <v>74</v>
      </c>
      <c r="AZ33" s="1" t="s">
        <v>74</v>
      </c>
    </row>
    <row r="34" spans="1:52" ht="30" customHeight="1" x14ac:dyDescent="0.3">
      <c r="A34" s="22"/>
      <c r="B34" s="22"/>
      <c r="C34" s="22"/>
      <c r="D34" s="22"/>
      <c r="E34" s="25"/>
      <c r="F34" s="29"/>
      <c r="G34" s="25"/>
      <c r="H34" s="29"/>
      <c r="I34" s="25"/>
      <c r="J34" s="29"/>
      <c r="K34" s="25"/>
      <c r="L34" s="29"/>
      <c r="M34" s="22"/>
    </row>
    <row r="35" spans="1:52" ht="30" customHeight="1" x14ac:dyDescent="0.3">
      <c r="A35" s="17" t="s">
        <v>876</v>
      </c>
      <c r="B35" s="18"/>
      <c r="C35" s="18"/>
      <c r="D35" s="18"/>
      <c r="E35" s="23"/>
      <c r="F35" s="27"/>
      <c r="G35" s="23"/>
      <c r="H35" s="27"/>
      <c r="I35" s="23"/>
      <c r="J35" s="27"/>
      <c r="K35" s="23"/>
      <c r="L35" s="27"/>
      <c r="M35" s="19"/>
      <c r="N35" s="1" t="s">
        <v>456</v>
      </c>
    </row>
    <row r="36" spans="1:52" ht="30" customHeight="1" x14ac:dyDescent="0.3">
      <c r="A36" s="20" t="s">
        <v>697</v>
      </c>
      <c r="B36" s="20" t="s">
        <v>255</v>
      </c>
      <c r="C36" s="20" t="s">
        <v>62</v>
      </c>
      <c r="D36" s="21">
        <v>0.105</v>
      </c>
      <c r="E36" s="24">
        <f>단가대비표!O11</f>
        <v>9414</v>
      </c>
      <c r="F36" s="28">
        <f>TRUNC(E36*D36,1)</f>
        <v>988.4</v>
      </c>
      <c r="G36" s="24">
        <f>단가대비표!P11</f>
        <v>0</v>
      </c>
      <c r="H36" s="28">
        <f>TRUNC(G36*D36,1)</f>
        <v>0</v>
      </c>
      <c r="I36" s="24">
        <f>단가대비표!V11</f>
        <v>0</v>
      </c>
      <c r="J36" s="28">
        <f>TRUNC(I36*D36,1)</f>
        <v>0</v>
      </c>
      <c r="K36" s="24">
        <f>TRUNC(E36+G36+I36,1)</f>
        <v>9414</v>
      </c>
      <c r="L36" s="28">
        <f>TRUNC(F36+H36+J36,1)</f>
        <v>988.4</v>
      </c>
      <c r="M36" s="20" t="s">
        <v>74</v>
      </c>
      <c r="N36" s="1" t="s">
        <v>456</v>
      </c>
      <c r="O36" s="1" t="s">
        <v>440</v>
      </c>
      <c r="P36" s="1" t="s">
        <v>71</v>
      </c>
      <c r="Q36" s="1" t="s">
        <v>71</v>
      </c>
      <c r="R36" s="1" t="s">
        <v>69</v>
      </c>
      <c r="AV36" s="1" t="s">
        <v>74</v>
      </c>
      <c r="AW36" s="1" t="s">
        <v>477</v>
      </c>
      <c r="AX36" s="1" t="s">
        <v>74</v>
      </c>
      <c r="AY36" s="1" t="s">
        <v>74</v>
      </c>
      <c r="AZ36" s="1" t="s">
        <v>74</v>
      </c>
    </row>
    <row r="37" spans="1:52" ht="30" customHeight="1" x14ac:dyDescent="0.3">
      <c r="A37" s="20" t="s">
        <v>680</v>
      </c>
      <c r="B37" s="20" t="s">
        <v>74</v>
      </c>
      <c r="C37" s="20" t="s">
        <v>62</v>
      </c>
      <c r="D37" s="21">
        <v>0.5</v>
      </c>
      <c r="E37" s="24">
        <f>일위대가목록!E30</f>
        <v>0</v>
      </c>
      <c r="F37" s="28">
        <f>TRUNC(E37*D37,1)</f>
        <v>0</v>
      </c>
      <c r="G37" s="24">
        <f>일위대가목록!F30</f>
        <v>14357</v>
      </c>
      <c r="H37" s="28">
        <f>TRUNC(G37*D37,1)</f>
        <v>7178.5</v>
      </c>
      <c r="I37" s="24">
        <f>일위대가목록!G30</f>
        <v>430</v>
      </c>
      <c r="J37" s="28">
        <f>TRUNC(I37*D37,1)</f>
        <v>215</v>
      </c>
      <c r="K37" s="24">
        <f>TRUNC(E37+G37+I37,1)</f>
        <v>14787</v>
      </c>
      <c r="L37" s="28">
        <f>TRUNC(F37+H37+J37,1)</f>
        <v>7393.5</v>
      </c>
      <c r="M37" s="20" t="s">
        <v>74</v>
      </c>
      <c r="N37" s="1" t="s">
        <v>456</v>
      </c>
      <c r="O37" s="1" t="s">
        <v>875</v>
      </c>
      <c r="P37" s="1" t="s">
        <v>69</v>
      </c>
      <c r="Q37" s="1" t="s">
        <v>71</v>
      </c>
      <c r="R37" s="1" t="s">
        <v>71</v>
      </c>
      <c r="AV37" s="1" t="s">
        <v>74</v>
      </c>
      <c r="AW37" s="1" t="s">
        <v>220</v>
      </c>
      <c r="AX37" s="1" t="s">
        <v>74</v>
      </c>
      <c r="AY37" s="1" t="s">
        <v>74</v>
      </c>
      <c r="AZ37" s="1" t="s">
        <v>74</v>
      </c>
    </row>
    <row r="38" spans="1:52" ht="30" customHeight="1" x14ac:dyDescent="0.3">
      <c r="A38" s="20" t="s">
        <v>309</v>
      </c>
      <c r="B38" s="20" t="s">
        <v>74</v>
      </c>
      <c r="C38" s="20" t="s">
        <v>74</v>
      </c>
      <c r="D38" s="21"/>
      <c r="E38" s="24"/>
      <c r="F38" s="28">
        <f>TRUNC(SUMIF(N36:N37,N35,F36:F37),0)</f>
        <v>988</v>
      </c>
      <c r="G38" s="24"/>
      <c r="H38" s="28">
        <f>TRUNC(SUMIF(N36:N37,N35,H36:H37),0)</f>
        <v>7178</v>
      </c>
      <c r="I38" s="24"/>
      <c r="J38" s="28">
        <f>TRUNC(SUMIF(N36:N37,N35,J36:J37),0)</f>
        <v>215</v>
      </c>
      <c r="K38" s="24"/>
      <c r="L38" s="28">
        <f>F38+H38+J38</f>
        <v>8381</v>
      </c>
      <c r="M38" s="20" t="s">
        <v>74</v>
      </c>
      <c r="N38" s="1" t="s">
        <v>609</v>
      </c>
      <c r="O38" s="1" t="s">
        <v>609</v>
      </c>
      <c r="P38" s="1" t="s">
        <v>74</v>
      </c>
      <c r="Q38" s="1" t="s">
        <v>74</v>
      </c>
      <c r="R38" s="1" t="s">
        <v>74</v>
      </c>
      <c r="AV38" s="1" t="s">
        <v>74</v>
      </c>
      <c r="AW38" s="1" t="s">
        <v>74</v>
      </c>
      <c r="AX38" s="1" t="s">
        <v>74</v>
      </c>
      <c r="AY38" s="1" t="s">
        <v>74</v>
      </c>
      <c r="AZ38" s="1" t="s">
        <v>74</v>
      </c>
    </row>
    <row r="39" spans="1:52" ht="30" customHeight="1" x14ac:dyDescent="0.3">
      <c r="A39" s="22"/>
      <c r="B39" s="22"/>
      <c r="C39" s="22"/>
      <c r="D39" s="22"/>
      <c r="E39" s="25"/>
      <c r="F39" s="29"/>
      <c r="G39" s="25"/>
      <c r="H39" s="29"/>
      <c r="I39" s="25"/>
      <c r="J39" s="29"/>
      <c r="K39" s="25"/>
      <c r="L39" s="29"/>
      <c r="M39" s="22"/>
    </row>
    <row r="40" spans="1:52" ht="30" customHeight="1" x14ac:dyDescent="0.3">
      <c r="A40" s="17" t="s">
        <v>423</v>
      </c>
      <c r="B40" s="18"/>
      <c r="C40" s="18"/>
      <c r="D40" s="18"/>
      <c r="E40" s="23"/>
      <c r="F40" s="27"/>
      <c r="G40" s="23"/>
      <c r="H40" s="27"/>
      <c r="I40" s="23"/>
      <c r="J40" s="27"/>
      <c r="K40" s="23"/>
      <c r="L40" s="27"/>
      <c r="M40" s="19"/>
      <c r="N40" s="1" t="s">
        <v>460</v>
      </c>
    </row>
    <row r="41" spans="1:52" ht="30" customHeight="1" x14ac:dyDescent="0.3">
      <c r="A41" s="20" t="s">
        <v>294</v>
      </c>
      <c r="B41" s="20" t="s">
        <v>433</v>
      </c>
      <c r="C41" s="20" t="s">
        <v>62</v>
      </c>
      <c r="D41" s="21">
        <v>1</v>
      </c>
      <c r="E41" s="24">
        <f>단가대비표!O10</f>
        <v>60000</v>
      </c>
      <c r="F41" s="28">
        <f>TRUNC(E41*D41,1)</f>
        <v>60000</v>
      </c>
      <c r="G41" s="24">
        <f>단가대비표!P10</f>
        <v>0</v>
      </c>
      <c r="H41" s="28">
        <f>TRUNC(G41*D41,1)</f>
        <v>0</v>
      </c>
      <c r="I41" s="24">
        <f>단가대비표!V10</f>
        <v>0</v>
      </c>
      <c r="J41" s="28">
        <f>TRUNC(I41*D41,1)</f>
        <v>0</v>
      </c>
      <c r="K41" s="24">
        <f>TRUNC(E41+G41+I41,1)</f>
        <v>60000</v>
      </c>
      <c r="L41" s="28">
        <f>TRUNC(F41+H41+J41,1)</f>
        <v>60000</v>
      </c>
      <c r="M41" s="20" t="s">
        <v>74</v>
      </c>
      <c r="N41" s="1" t="s">
        <v>460</v>
      </c>
      <c r="O41" s="1" t="s">
        <v>416</v>
      </c>
      <c r="P41" s="1" t="s">
        <v>71</v>
      </c>
      <c r="Q41" s="1" t="s">
        <v>71</v>
      </c>
      <c r="R41" s="1" t="s">
        <v>69</v>
      </c>
      <c r="AV41" s="1" t="s">
        <v>74</v>
      </c>
      <c r="AW41" s="1" t="s">
        <v>475</v>
      </c>
      <c r="AX41" s="1" t="s">
        <v>74</v>
      </c>
      <c r="AY41" s="1" t="s">
        <v>74</v>
      </c>
      <c r="AZ41" s="1" t="s">
        <v>74</v>
      </c>
    </row>
    <row r="42" spans="1:52" ht="30" customHeight="1" x14ac:dyDescent="0.3">
      <c r="A42" s="20" t="s">
        <v>699</v>
      </c>
      <c r="B42" s="20" t="s">
        <v>681</v>
      </c>
      <c r="C42" s="20" t="s">
        <v>62</v>
      </c>
      <c r="D42" s="21">
        <v>1</v>
      </c>
      <c r="E42" s="24">
        <f>일위대가목록!E31</f>
        <v>0</v>
      </c>
      <c r="F42" s="28">
        <f>TRUNC(E42*D42,1)</f>
        <v>0</v>
      </c>
      <c r="G42" s="24">
        <f>일위대가목록!F31</f>
        <v>17541</v>
      </c>
      <c r="H42" s="28">
        <f>TRUNC(G42*D42,1)</f>
        <v>17541</v>
      </c>
      <c r="I42" s="24">
        <f>일위대가목록!G31</f>
        <v>350</v>
      </c>
      <c r="J42" s="28">
        <f>TRUNC(I42*D42,1)</f>
        <v>350</v>
      </c>
      <c r="K42" s="24">
        <f>TRUNC(E42+G42+I42,1)</f>
        <v>17891</v>
      </c>
      <c r="L42" s="28">
        <f>TRUNC(F42+H42+J42,1)</f>
        <v>17891</v>
      </c>
      <c r="M42" s="20" t="s">
        <v>74</v>
      </c>
      <c r="N42" s="1" t="s">
        <v>460</v>
      </c>
      <c r="O42" s="1" t="s">
        <v>882</v>
      </c>
      <c r="P42" s="1" t="s">
        <v>69</v>
      </c>
      <c r="Q42" s="1" t="s">
        <v>71</v>
      </c>
      <c r="R42" s="1" t="s">
        <v>71</v>
      </c>
      <c r="AV42" s="1" t="s">
        <v>74</v>
      </c>
      <c r="AW42" s="1" t="s">
        <v>225</v>
      </c>
      <c r="AX42" s="1" t="s">
        <v>74</v>
      </c>
      <c r="AY42" s="1" t="s">
        <v>74</v>
      </c>
      <c r="AZ42" s="1" t="s">
        <v>74</v>
      </c>
    </row>
    <row r="43" spans="1:52" ht="30" customHeight="1" x14ac:dyDescent="0.3">
      <c r="A43" s="20" t="s">
        <v>309</v>
      </c>
      <c r="B43" s="20" t="s">
        <v>74</v>
      </c>
      <c r="C43" s="20" t="s">
        <v>74</v>
      </c>
      <c r="D43" s="21"/>
      <c r="E43" s="24"/>
      <c r="F43" s="28">
        <f>TRUNC(SUMIF(N41:N42,N40,F41:F42),0)</f>
        <v>60000</v>
      </c>
      <c r="G43" s="24"/>
      <c r="H43" s="28">
        <f>TRUNC(SUMIF(N41:N42,N40,H41:H42),0)</f>
        <v>17541</v>
      </c>
      <c r="I43" s="24"/>
      <c r="J43" s="28">
        <f>TRUNC(SUMIF(N41:N42,N40,J41:J42),0)</f>
        <v>350</v>
      </c>
      <c r="K43" s="24"/>
      <c r="L43" s="28">
        <f>F43+H43+J43</f>
        <v>77891</v>
      </c>
      <c r="M43" s="20" t="s">
        <v>74</v>
      </c>
      <c r="N43" s="1" t="s">
        <v>609</v>
      </c>
      <c r="O43" s="1" t="s">
        <v>609</v>
      </c>
      <c r="P43" s="1" t="s">
        <v>74</v>
      </c>
      <c r="Q43" s="1" t="s">
        <v>74</v>
      </c>
      <c r="R43" s="1" t="s">
        <v>74</v>
      </c>
      <c r="AV43" s="1" t="s">
        <v>74</v>
      </c>
      <c r="AW43" s="1" t="s">
        <v>74</v>
      </c>
      <c r="AX43" s="1" t="s">
        <v>74</v>
      </c>
      <c r="AY43" s="1" t="s">
        <v>74</v>
      </c>
      <c r="AZ43" s="1" t="s">
        <v>74</v>
      </c>
    </row>
    <row r="44" spans="1:52" ht="30" customHeight="1" x14ac:dyDescent="0.3">
      <c r="A44" s="22"/>
      <c r="B44" s="22"/>
      <c r="C44" s="22"/>
      <c r="D44" s="22"/>
      <c r="E44" s="25"/>
      <c r="F44" s="29"/>
      <c r="G44" s="25"/>
      <c r="H44" s="29"/>
      <c r="I44" s="25"/>
      <c r="J44" s="29"/>
      <c r="K44" s="25"/>
      <c r="L44" s="29"/>
      <c r="M44" s="22"/>
    </row>
    <row r="45" spans="1:52" ht="30" customHeight="1" x14ac:dyDescent="0.3">
      <c r="A45" s="17" t="s">
        <v>206</v>
      </c>
      <c r="B45" s="18"/>
      <c r="C45" s="18"/>
      <c r="D45" s="18"/>
      <c r="E45" s="23"/>
      <c r="F45" s="27"/>
      <c r="G45" s="23"/>
      <c r="H45" s="27"/>
      <c r="I45" s="23"/>
      <c r="J45" s="27"/>
      <c r="K45" s="23"/>
      <c r="L45" s="27"/>
      <c r="M45" s="19"/>
      <c r="N45" s="1" t="s">
        <v>459</v>
      </c>
    </row>
    <row r="46" spans="1:52" ht="30" customHeight="1" x14ac:dyDescent="0.3">
      <c r="A46" s="20" t="s">
        <v>547</v>
      </c>
      <c r="B46" s="20" t="s">
        <v>546</v>
      </c>
      <c r="C46" s="20" t="s">
        <v>62</v>
      </c>
      <c r="D46" s="21">
        <v>1</v>
      </c>
      <c r="E46" s="24">
        <f>일위대가목록!E32</f>
        <v>19077</v>
      </c>
      <c r="F46" s="28">
        <f>TRUNC(E46*D46,1)</f>
        <v>19077</v>
      </c>
      <c r="G46" s="24">
        <f>일위대가목록!F32</f>
        <v>8181</v>
      </c>
      <c r="H46" s="28">
        <f>TRUNC(G46*D46,1)</f>
        <v>8181</v>
      </c>
      <c r="I46" s="24">
        <f>일위대가목록!G32</f>
        <v>0</v>
      </c>
      <c r="J46" s="28">
        <f>TRUNC(I46*D46,1)</f>
        <v>0</v>
      </c>
      <c r="K46" s="24">
        <f t="shared" ref="K46:L49" si="7">TRUNC(E46+G46+I46,1)</f>
        <v>27258</v>
      </c>
      <c r="L46" s="28">
        <f t="shared" si="7"/>
        <v>27258</v>
      </c>
      <c r="M46" s="20" t="s">
        <v>74</v>
      </c>
      <c r="N46" s="1" t="s">
        <v>459</v>
      </c>
      <c r="O46" s="1" t="s">
        <v>883</v>
      </c>
      <c r="P46" s="1" t="s">
        <v>69</v>
      </c>
      <c r="Q46" s="1" t="s">
        <v>71</v>
      </c>
      <c r="R46" s="1" t="s">
        <v>71</v>
      </c>
      <c r="AV46" s="1" t="s">
        <v>74</v>
      </c>
      <c r="AW46" s="1" t="s">
        <v>195</v>
      </c>
      <c r="AX46" s="1" t="s">
        <v>74</v>
      </c>
      <c r="AY46" s="1" t="s">
        <v>74</v>
      </c>
      <c r="AZ46" s="1" t="s">
        <v>74</v>
      </c>
    </row>
    <row r="47" spans="1:52" ht="30" customHeight="1" x14ac:dyDescent="0.3">
      <c r="A47" s="20" t="s">
        <v>698</v>
      </c>
      <c r="B47" s="20" t="s">
        <v>879</v>
      </c>
      <c r="C47" s="20" t="s">
        <v>62</v>
      </c>
      <c r="D47" s="21">
        <v>2.1</v>
      </c>
      <c r="E47" s="24">
        <f>단가대비표!O9</f>
        <v>2796</v>
      </c>
      <c r="F47" s="28">
        <f>TRUNC(E47*D47,1)</f>
        <v>5871.6</v>
      </c>
      <c r="G47" s="24">
        <f>단가대비표!P9</f>
        <v>0</v>
      </c>
      <c r="H47" s="28">
        <f>TRUNC(G47*D47,1)</f>
        <v>0</v>
      </c>
      <c r="I47" s="24">
        <f>단가대비표!V9</f>
        <v>0</v>
      </c>
      <c r="J47" s="28">
        <f>TRUNC(I47*D47,1)</f>
        <v>0</v>
      </c>
      <c r="K47" s="24">
        <f t="shared" si="7"/>
        <v>2796</v>
      </c>
      <c r="L47" s="28">
        <f t="shared" si="7"/>
        <v>5871.6</v>
      </c>
      <c r="M47" s="20" t="s">
        <v>74</v>
      </c>
      <c r="N47" s="1" t="s">
        <v>459</v>
      </c>
      <c r="O47" s="1" t="s">
        <v>434</v>
      </c>
      <c r="P47" s="1" t="s">
        <v>71</v>
      </c>
      <c r="Q47" s="1" t="s">
        <v>71</v>
      </c>
      <c r="R47" s="1" t="s">
        <v>69</v>
      </c>
      <c r="AV47" s="1" t="s">
        <v>74</v>
      </c>
      <c r="AW47" s="1" t="s">
        <v>478</v>
      </c>
      <c r="AX47" s="1" t="s">
        <v>74</v>
      </c>
      <c r="AY47" s="1" t="s">
        <v>74</v>
      </c>
      <c r="AZ47" s="1" t="s">
        <v>74</v>
      </c>
    </row>
    <row r="48" spans="1:52" ht="30" customHeight="1" x14ac:dyDescent="0.3">
      <c r="A48" s="20" t="s">
        <v>295</v>
      </c>
      <c r="B48" s="20" t="s">
        <v>889</v>
      </c>
      <c r="C48" s="20" t="s">
        <v>62</v>
      </c>
      <c r="D48" s="21">
        <v>2</v>
      </c>
      <c r="E48" s="24">
        <f>일위대가목록!E33</f>
        <v>0</v>
      </c>
      <c r="F48" s="28">
        <f>TRUNC(E48*D48,1)</f>
        <v>0</v>
      </c>
      <c r="G48" s="24">
        <f>일위대가목록!F33</f>
        <v>10850</v>
      </c>
      <c r="H48" s="28">
        <f>TRUNC(G48*D48,1)</f>
        <v>21700</v>
      </c>
      <c r="I48" s="24">
        <f>일위대가목록!G33</f>
        <v>108</v>
      </c>
      <c r="J48" s="28">
        <f>TRUNC(I48*D48,1)</f>
        <v>216</v>
      </c>
      <c r="K48" s="24">
        <f t="shared" si="7"/>
        <v>10958</v>
      </c>
      <c r="L48" s="28">
        <f t="shared" si="7"/>
        <v>21916</v>
      </c>
      <c r="M48" s="20" t="s">
        <v>74</v>
      </c>
      <c r="N48" s="1" t="s">
        <v>459</v>
      </c>
      <c r="O48" s="1" t="s">
        <v>881</v>
      </c>
      <c r="P48" s="1" t="s">
        <v>69</v>
      </c>
      <c r="Q48" s="1" t="s">
        <v>71</v>
      </c>
      <c r="R48" s="1" t="s">
        <v>71</v>
      </c>
      <c r="AV48" s="1" t="s">
        <v>74</v>
      </c>
      <c r="AW48" s="1" t="s">
        <v>196</v>
      </c>
      <c r="AX48" s="1" t="s">
        <v>74</v>
      </c>
      <c r="AY48" s="1" t="s">
        <v>74</v>
      </c>
      <c r="AZ48" s="1" t="s">
        <v>74</v>
      </c>
    </row>
    <row r="49" spans="1:52" ht="30" customHeight="1" x14ac:dyDescent="0.3">
      <c r="A49" s="20" t="s">
        <v>532</v>
      </c>
      <c r="B49" s="20" t="s">
        <v>346</v>
      </c>
      <c r="C49" s="20" t="s">
        <v>62</v>
      </c>
      <c r="D49" s="21">
        <v>1</v>
      </c>
      <c r="E49" s="24">
        <f>일위대가목록!E34</f>
        <v>9416</v>
      </c>
      <c r="F49" s="28">
        <f>TRUNC(E49*D49,1)</f>
        <v>9416</v>
      </c>
      <c r="G49" s="24">
        <f>일위대가목록!F34</f>
        <v>8727</v>
      </c>
      <c r="H49" s="28">
        <f>TRUNC(G49*D49,1)</f>
        <v>8727</v>
      </c>
      <c r="I49" s="24">
        <f>일위대가목록!G34</f>
        <v>0</v>
      </c>
      <c r="J49" s="28">
        <f>TRUNC(I49*D49,1)</f>
        <v>0</v>
      </c>
      <c r="K49" s="24">
        <f t="shared" si="7"/>
        <v>18143</v>
      </c>
      <c r="L49" s="28">
        <f t="shared" si="7"/>
        <v>18143</v>
      </c>
      <c r="M49" s="20" t="s">
        <v>74</v>
      </c>
      <c r="N49" s="1" t="s">
        <v>459</v>
      </c>
      <c r="O49" s="1" t="s">
        <v>880</v>
      </c>
      <c r="P49" s="1" t="s">
        <v>69</v>
      </c>
      <c r="Q49" s="1" t="s">
        <v>71</v>
      </c>
      <c r="R49" s="1" t="s">
        <v>71</v>
      </c>
      <c r="AV49" s="1" t="s">
        <v>74</v>
      </c>
      <c r="AW49" s="1" t="s">
        <v>215</v>
      </c>
      <c r="AX49" s="1" t="s">
        <v>74</v>
      </c>
      <c r="AY49" s="1" t="s">
        <v>74</v>
      </c>
      <c r="AZ49" s="1" t="s">
        <v>74</v>
      </c>
    </row>
    <row r="50" spans="1:52" ht="30" customHeight="1" x14ac:dyDescent="0.3">
      <c r="A50" s="20" t="s">
        <v>309</v>
      </c>
      <c r="B50" s="20" t="s">
        <v>74</v>
      </c>
      <c r="C50" s="20" t="s">
        <v>74</v>
      </c>
      <c r="D50" s="21"/>
      <c r="E50" s="24"/>
      <c r="F50" s="28">
        <f>TRUNC(SUMIF(N46:N49,N45,F46:F49),0)</f>
        <v>34364</v>
      </c>
      <c r="G50" s="24"/>
      <c r="H50" s="28">
        <f>TRUNC(SUMIF(N46:N49,N45,H46:H49),0)</f>
        <v>38608</v>
      </c>
      <c r="I50" s="24"/>
      <c r="J50" s="28">
        <f>TRUNC(SUMIF(N46:N49,N45,J46:J49),0)</f>
        <v>216</v>
      </c>
      <c r="K50" s="24"/>
      <c r="L50" s="28">
        <f>F50+H50+J50</f>
        <v>73188</v>
      </c>
      <c r="M50" s="20" t="s">
        <v>74</v>
      </c>
      <c r="N50" s="1" t="s">
        <v>609</v>
      </c>
      <c r="O50" s="1" t="s">
        <v>609</v>
      </c>
      <c r="P50" s="1" t="s">
        <v>74</v>
      </c>
      <c r="Q50" s="1" t="s">
        <v>74</v>
      </c>
      <c r="R50" s="1" t="s">
        <v>74</v>
      </c>
      <c r="AV50" s="1" t="s">
        <v>74</v>
      </c>
      <c r="AW50" s="1" t="s">
        <v>74</v>
      </c>
      <c r="AX50" s="1" t="s">
        <v>74</v>
      </c>
      <c r="AY50" s="1" t="s">
        <v>74</v>
      </c>
      <c r="AZ50" s="1" t="s">
        <v>74</v>
      </c>
    </row>
    <row r="51" spans="1:52" ht="30" customHeight="1" x14ac:dyDescent="0.3">
      <c r="A51" s="22"/>
      <c r="B51" s="22"/>
      <c r="C51" s="22"/>
      <c r="D51" s="22"/>
      <c r="E51" s="25"/>
      <c r="F51" s="29"/>
      <c r="G51" s="25"/>
      <c r="H51" s="29"/>
      <c r="I51" s="25"/>
      <c r="J51" s="29"/>
      <c r="K51" s="25"/>
      <c r="L51" s="29"/>
      <c r="M51" s="22"/>
    </row>
    <row r="52" spans="1:52" ht="30" customHeight="1" x14ac:dyDescent="0.3">
      <c r="A52" s="17" t="s">
        <v>181</v>
      </c>
      <c r="B52" s="18"/>
      <c r="C52" s="18"/>
      <c r="D52" s="18"/>
      <c r="E52" s="23"/>
      <c r="F52" s="27"/>
      <c r="G52" s="23"/>
      <c r="H52" s="27"/>
      <c r="I52" s="23"/>
      <c r="J52" s="27"/>
      <c r="K52" s="23"/>
      <c r="L52" s="27"/>
      <c r="M52" s="19"/>
      <c r="N52" s="1" t="s">
        <v>461</v>
      </c>
    </row>
    <row r="53" spans="1:52" ht="30" customHeight="1" x14ac:dyDescent="0.3">
      <c r="A53" s="20" t="s">
        <v>92</v>
      </c>
      <c r="B53" s="20" t="s">
        <v>575</v>
      </c>
      <c r="C53" s="20" t="s">
        <v>88</v>
      </c>
      <c r="D53" s="21">
        <v>0.03</v>
      </c>
      <c r="E53" s="24">
        <f>단가대비표!O40</f>
        <v>12783</v>
      </c>
      <c r="F53" s="28">
        <f>TRUNC(E53*D53,1)</f>
        <v>383.4</v>
      </c>
      <c r="G53" s="24">
        <f>단가대비표!P40</f>
        <v>0</v>
      </c>
      <c r="H53" s="28">
        <f>TRUNC(G53*D53,1)</f>
        <v>0</v>
      </c>
      <c r="I53" s="24">
        <f>단가대비표!V40</f>
        <v>0</v>
      </c>
      <c r="J53" s="28">
        <f>TRUNC(I53*D53,1)</f>
        <v>0</v>
      </c>
      <c r="K53" s="24">
        <f>TRUNC(E53+G53+I53,1)</f>
        <v>12783</v>
      </c>
      <c r="L53" s="28">
        <f>TRUNC(F53+H53+J53,1)</f>
        <v>383.4</v>
      </c>
      <c r="M53" s="20" t="s">
        <v>74</v>
      </c>
      <c r="N53" s="1" t="s">
        <v>461</v>
      </c>
      <c r="O53" s="1" t="s">
        <v>430</v>
      </c>
      <c r="P53" s="1" t="s">
        <v>71</v>
      </c>
      <c r="Q53" s="1" t="s">
        <v>71</v>
      </c>
      <c r="R53" s="1" t="s">
        <v>69</v>
      </c>
      <c r="AV53" s="1" t="s">
        <v>74</v>
      </c>
      <c r="AW53" s="1" t="s">
        <v>489</v>
      </c>
      <c r="AX53" s="1" t="s">
        <v>74</v>
      </c>
      <c r="AY53" s="1" t="s">
        <v>74</v>
      </c>
      <c r="AZ53" s="1" t="s">
        <v>74</v>
      </c>
    </row>
    <row r="54" spans="1:52" ht="30" customHeight="1" x14ac:dyDescent="0.3">
      <c r="A54" s="20" t="s">
        <v>309</v>
      </c>
      <c r="B54" s="20" t="s">
        <v>74</v>
      </c>
      <c r="C54" s="20" t="s">
        <v>74</v>
      </c>
      <c r="D54" s="21"/>
      <c r="E54" s="24"/>
      <c r="F54" s="28">
        <f>TRUNC(SUMIF(N53:N53,N52,F53:F53),0)</f>
        <v>383</v>
      </c>
      <c r="G54" s="24"/>
      <c r="H54" s="28">
        <f>TRUNC(SUMIF(N53:N53,N52,H53:H53),0)</f>
        <v>0</v>
      </c>
      <c r="I54" s="24"/>
      <c r="J54" s="28">
        <f>TRUNC(SUMIF(N53:N53,N52,J53:J53),0)</f>
        <v>0</v>
      </c>
      <c r="K54" s="24"/>
      <c r="L54" s="28">
        <f>F54+H54+J54</f>
        <v>383</v>
      </c>
      <c r="M54" s="20" t="s">
        <v>74</v>
      </c>
      <c r="N54" s="1" t="s">
        <v>609</v>
      </c>
      <c r="O54" s="1" t="s">
        <v>609</v>
      </c>
      <c r="P54" s="1" t="s">
        <v>74</v>
      </c>
      <c r="Q54" s="1" t="s">
        <v>74</v>
      </c>
      <c r="R54" s="1" t="s">
        <v>74</v>
      </c>
      <c r="AV54" s="1" t="s">
        <v>74</v>
      </c>
      <c r="AW54" s="1" t="s">
        <v>74</v>
      </c>
      <c r="AX54" s="1" t="s">
        <v>74</v>
      </c>
      <c r="AY54" s="1" t="s">
        <v>74</v>
      </c>
      <c r="AZ54" s="1" t="s">
        <v>74</v>
      </c>
    </row>
    <row r="55" spans="1:52" ht="30" customHeight="1" x14ac:dyDescent="0.3">
      <c r="A55" s="22"/>
      <c r="B55" s="22"/>
      <c r="C55" s="22"/>
      <c r="D55" s="22"/>
      <c r="E55" s="25"/>
      <c r="F55" s="29"/>
      <c r="G55" s="25"/>
      <c r="H55" s="29"/>
      <c r="I55" s="25"/>
      <c r="J55" s="29"/>
      <c r="K55" s="25"/>
      <c r="L55" s="29"/>
      <c r="M55" s="22"/>
    </row>
    <row r="56" spans="1:52" ht="30" customHeight="1" x14ac:dyDescent="0.3">
      <c r="A56" s="17" t="s">
        <v>184</v>
      </c>
      <c r="B56" s="18"/>
      <c r="C56" s="18"/>
      <c r="D56" s="18"/>
      <c r="E56" s="23"/>
      <c r="F56" s="27"/>
      <c r="G56" s="23"/>
      <c r="H56" s="27"/>
      <c r="I56" s="23"/>
      <c r="J56" s="27"/>
      <c r="K56" s="23"/>
      <c r="L56" s="27"/>
      <c r="M56" s="19"/>
      <c r="N56" s="1" t="s">
        <v>462</v>
      </c>
    </row>
    <row r="57" spans="1:52" ht="30" customHeight="1" x14ac:dyDescent="0.3">
      <c r="A57" s="20" t="s">
        <v>92</v>
      </c>
      <c r="B57" s="20" t="s">
        <v>296</v>
      </c>
      <c r="C57" s="20" t="s">
        <v>88</v>
      </c>
      <c r="D57" s="21">
        <v>9.6000000000000002E-2</v>
      </c>
      <c r="E57" s="24">
        <f>단가대비표!O41</f>
        <v>21210</v>
      </c>
      <c r="F57" s="28">
        <f>TRUNC(E57*D57,1)</f>
        <v>2036.1</v>
      </c>
      <c r="G57" s="24">
        <f>단가대비표!P41</f>
        <v>0</v>
      </c>
      <c r="H57" s="28">
        <f>TRUNC(G57*D57,1)</f>
        <v>0</v>
      </c>
      <c r="I57" s="24">
        <f>단가대비표!V41</f>
        <v>0</v>
      </c>
      <c r="J57" s="28">
        <f>TRUNC(I57*D57,1)</f>
        <v>0</v>
      </c>
      <c r="K57" s="24">
        <f>TRUNC(E57+G57+I57,1)</f>
        <v>21210</v>
      </c>
      <c r="L57" s="28">
        <f>TRUNC(F57+H57+J57,1)</f>
        <v>2036.1</v>
      </c>
      <c r="M57" s="20" t="s">
        <v>74</v>
      </c>
      <c r="N57" s="1" t="s">
        <v>462</v>
      </c>
      <c r="O57" s="1" t="s">
        <v>428</v>
      </c>
      <c r="P57" s="1" t="s">
        <v>71</v>
      </c>
      <c r="Q57" s="1" t="s">
        <v>71</v>
      </c>
      <c r="R57" s="1" t="s">
        <v>69</v>
      </c>
      <c r="AV57" s="1" t="s">
        <v>74</v>
      </c>
      <c r="AW57" s="1" t="s">
        <v>487</v>
      </c>
      <c r="AX57" s="1" t="s">
        <v>74</v>
      </c>
      <c r="AY57" s="1" t="s">
        <v>74</v>
      </c>
      <c r="AZ57" s="1" t="s">
        <v>74</v>
      </c>
    </row>
    <row r="58" spans="1:52" ht="30" customHeight="1" x14ac:dyDescent="0.3">
      <c r="A58" s="20" t="s">
        <v>309</v>
      </c>
      <c r="B58" s="20" t="s">
        <v>74</v>
      </c>
      <c r="C58" s="20" t="s">
        <v>74</v>
      </c>
      <c r="D58" s="21"/>
      <c r="E58" s="24"/>
      <c r="F58" s="28">
        <f>TRUNC(SUMIF(N57:N57,N56,F57:F57),0)</f>
        <v>2036</v>
      </c>
      <c r="G58" s="24"/>
      <c r="H58" s="28">
        <f>TRUNC(SUMIF(N57:N57,N56,H57:H57),0)</f>
        <v>0</v>
      </c>
      <c r="I58" s="24"/>
      <c r="J58" s="28">
        <f>TRUNC(SUMIF(N57:N57,N56,J57:J57),0)</f>
        <v>0</v>
      </c>
      <c r="K58" s="24"/>
      <c r="L58" s="28">
        <f>F58+H58+J58</f>
        <v>2036</v>
      </c>
      <c r="M58" s="20" t="s">
        <v>74</v>
      </c>
      <c r="N58" s="1" t="s">
        <v>609</v>
      </c>
      <c r="O58" s="1" t="s">
        <v>609</v>
      </c>
      <c r="P58" s="1" t="s">
        <v>74</v>
      </c>
      <c r="Q58" s="1" t="s">
        <v>74</v>
      </c>
      <c r="R58" s="1" t="s">
        <v>74</v>
      </c>
      <c r="AV58" s="1" t="s">
        <v>74</v>
      </c>
      <c r="AW58" s="1" t="s">
        <v>74</v>
      </c>
      <c r="AX58" s="1" t="s">
        <v>74</v>
      </c>
      <c r="AY58" s="1" t="s">
        <v>74</v>
      </c>
      <c r="AZ58" s="1" t="s">
        <v>74</v>
      </c>
    </row>
    <row r="59" spans="1:52" ht="30" customHeight="1" x14ac:dyDescent="0.3">
      <c r="A59" s="22"/>
      <c r="B59" s="22"/>
      <c r="C59" s="22"/>
      <c r="D59" s="22"/>
      <c r="E59" s="25"/>
      <c r="F59" s="29"/>
      <c r="G59" s="25"/>
      <c r="H59" s="29"/>
      <c r="I59" s="25"/>
      <c r="J59" s="29"/>
      <c r="K59" s="25"/>
      <c r="L59" s="29"/>
      <c r="M59" s="22"/>
    </row>
    <row r="60" spans="1:52" ht="30" customHeight="1" x14ac:dyDescent="0.3">
      <c r="A60" s="17" t="s">
        <v>186</v>
      </c>
      <c r="B60" s="18"/>
      <c r="C60" s="18"/>
      <c r="D60" s="18"/>
      <c r="E60" s="23"/>
      <c r="F60" s="27"/>
      <c r="G60" s="23"/>
      <c r="H60" s="27"/>
      <c r="I60" s="23"/>
      <c r="J60" s="27"/>
      <c r="K60" s="23"/>
      <c r="L60" s="27"/>
      <c r="M60" s="19"/>
      <c r="N60" s="1" t="s">
        <v>58</v>
      </c>
    </row>
    <row r="61" spans="1:52" ht="30" customHeight="1" x14ac:dyDescent="0.3">
      <c r="A61" s="20" t="s">
        <v>92</v>
      </c>
      <c r="B61" s="20" t="s">
        <v>575</v>
      </c>
      <c r="C61" s="20" t="s">
        <v>88</v>
      </c>
      <c r="D61" s="21">
        <v>0.06</v>
      </c>
      <c r="E61" s="24">
        <f>단가대비표!O40</f>
        <v>12783</v>
      </c>
      <c r="F61" s="28">
        <f>TRUNC(E61*D61,1)</f>
        <v>766.9</v>
      </c>
      <c r="G61" s="24">
        <f>단가대비표!P40</f>
        <v>0</v>
      </c>
      <c r="H61" s="28">
        <f>TRUNC(G61*D61,1)</f>
        <v>0</v>
      </c>
      <c r="I61" s="24">
        <f>단가대비표!V40</f>
        <v>0</v>
      </c>
      <c r="J61" s="28">
        <f>TRUNC(I61*D61,1)</f>
        <v>0</v>
      </c>
      <c r="K61" s="24">
        <f>TRUNC(E61+G61+I61,1)</f>
        <v>12783</v>
      </c>
      <c r="L61" s="28">
        <f>TRUNC(F61+H61+J61,1)</f>
        <v>766.9</v>
      </c>
      <c r="M61" s="20" t="s">
        <v>74</v>
      </c>
      <c r="N61" s="1" t="s">
        <v>58</v>
      </c>
      <c r="O61" s="1" t="s">
        <v>430</v>
      </c>
      <c r="P61" s="1" t="s">
        <v>71</v>
      </c>
      <c r="Q61" s="1" t="s">
        <v>71</v>
      </c>
      <c r="R61" s="1" t="s">
        <v>69</v>
      </c>
      <c r="AV61" s="1" t="s">
        <v>74</v>
      </c>
      <c r="AW61" s="1" t="s">
        <v>471</v>
      </c>
      <c r="AX61" s="1" t="s">
        <v>74</v>
      </c>
      <c r="AY61" s="1" t="s">
        <v>74</v>
      </c>
      <c r="AZ61" s="1" t="s">
        <v>74</v>
      </c>
    </row>
    <row r="62" spans="1:52" ht="30" customHeight="1" x14ac:dyDescent="0.3">
      <c r="A62" s="20" t="s">
        <v>677</v>
      </c>
      <c r="B62" s="20" t="s">
        <v>641</v>
      </c>
      <c r="C62" s="20" t="s">
        <v>80</v>
      </c>
      <c r="D62" s="21">
        <v>1</v>
      </c>
      <c r="E62" s="24">
        <f>일위대가목록!E36</f>
        <v>0</v>
      </c>
      <c r="F62" s="28">
        <f>TRUNC(E62*D62,1)</f>
        <v>0</v>
      </c>
      <c r="G62" s="24">
        <f>일위대가목록!F36</f>
        <v>5015</v>
      </c>
      <c r="H62" s="28">
        <f>TRUNC(G62*D62,1)</f>
        <v>5015</v>
      </c>
      <c r="I62" s="24">
        <f>일위대가목록!G36</f>
        <v>0</v>
      </c>
      <c r="J62" s="28">
        <f>TRUNC(I62*D62,1)</f>
        <v>0</v>
      </c>
      <c r="K62" s="24">
        <f>TRUNC(E62+G62+I62,1)</f>
        <v>5015</v>
      </c>
      <c r="L62" s="28">
        <f>TRUNC(F62+H62+J62,1)</f>
        <v>5015</v>
      </c>
      <c r="M62" s="20" t="s">
        <v>74</v>
      </c>
      <c r="N62" s="1" t="s">
        <v>58</v>
      </c>
      <c r="O62" s="1" t="s">
        <v>886</v>
      </c>
      <c r="P62" s="1" t="s">
        <v>69</v>
      </c>
      <c r="Q62" s="1" t="s">
        <v>71</v>
      </c>
      <c r="R62" s="1" t="s">
        <v>71</v>
      </c>
      <c r="AV62" s="1" t="s">
        <v>74</v>
      </c>
      <c r="AW62" s="1" t="s">
        <v>198</v>
      </c>
      <c r="AX62" s="1" t="s">
        <v>74</v>
      </c>
      <c r="AY62" s="1" t="s">
        <v>74</v>
      </c>
      <c r="AZ62" s="1" t="s">
        <v>74</v>
      </c>
    </row>
    <row r="63" spans="1:52" ht="30" customHeight="1" x14ac:dyDescent="0.3">
      <c r="A63" s="20" t="s">
        <v>309</v>
      </c>
      <c r="B63" s="20" t="s">
        <v>74</v>
      </c>
      <c r="C63" s="20" t="s">
        <v>74</v>
      </c>
      <c r="D63" s="21"/>
      <c r="E63" s="24"/>
      <c r="F63" s="28">
        <f>TRUNC(SUMIF(N61:N62,N60,F61:F62),0)</f>
        <v>766</v>
      </c>
      <c r="G63" s="24"/>
      <c r="H63" s="28">
        <f>TRUNC(SUMIF(N61:N62,N60,H61:H62),0)</f>
        <v>5015</v>
      </c>
      <c r="I63" s="24"/>
      <c r="J63" s="28">
        <f>TRUNC(SUMIF(N61:N62,N60,J61:J62),0)</f>
        <v>0</v>
      </c>
      <c r="K63" s="24"/>
      <c r="L63" s="28">
        <f>F63+H63+J63</f>
        <v>5781</v>
      </c>
      <c r="M63" s="20" t="s">
        <v>74</v>
      </c>
      <c r="N63" s="1" t="s">
        <v>609</v>
      </c>
      <c r="O63" s="1" t="s">
        <v>609</v>
      </c>
      <c r="P63" s="1" t="s">
        <v>74</v>
      </c>
      <c r="Q63" s="1" t="s">
        <v>74</v>
      </c>
      <c r="R63" s="1" t="s">
        <v>74</v>
      </c>
      <c r="AV63" s="1" t="s">
        <v>74</v>
      </c>
      <c r="AW63" s="1" t="s">
        <v>74</v>
      </c>
      <c r="AX63" s="1" t="s">
        <v>74</v>
      </c>
      <c r="AY63" s="1" t="s">
        <v>74</v>
      </c>
      <c r="AZ63" s="1" t="s">
        <v>74</v>
      </c>
    </row>
    <row r="64" spans="1:52" ht="30" customHeight="1" x14ac:dyDescent="0.3">
      <c r="A64" s="22"/>
      <c r="B64" s="22"/>
      <c r="C64" s="22"/>
      <c r="D64" s="22"/>
      <c r="E64" s="25"/>
      <c r="F64" s="29"/>
      <c r="G64" s="25"/>
      <c r="H64" s="29"/>
      <c r="I64" s="25"/>
      <c r="J64" s="29"/>
      <c r="K64" s="25"/>
      <c r="L64" s="29"/>
      <c r="M64" s="22"/>
    </row>
    <row r="65" spans="1:52" ht="30" customHeight="1" x14ac:dyDescent="0.3">
      <c r="A65" s="17" t="s">
        <v>47</v>
      </c>
      <c r="B65" s="18"/>
      <c r="C65" s="18"/>
      <c r="D65" s="18"/>
      <c r="E65" s="23"/>
      <c r="F65" s="27"/>
      <c r="G65" s="23"/>
      <c r="H65" s="27"/>
      <c r="I65" s="23"/>
      <c r="J65" s="27"/>
      <c r="K65" s="23"/>
      <c r="L65" s="27"/>
      <c r="M65" s="19"/>
      <c r="N65" s="1" t="s">
        <v>857</v>
      </c>
    </row>
    <row r="66" spans="1:52" ht="30" customHeight="1" x14ac:dyDescent="0.3">
      <c r="A66" s="20" t="s">
        <v>539</v>
      </c>
      <c r="B66" s="20" t="s">
        <v>890</v>
      </c>
      <c r="C66" s="20" t="s">
        <v>97</v>
      </c>
      <c r="D66" s="21">
        <v>14.7</v>
      </c>
      <c r="E66" s="24">
        <f>단가대비표!O45</f>
        <v>54908</v>
      </c>
      <c r="F66" s="28">
        <f>TRUNC(E66*D66,1)</f>
        <v>807147.6</v>
      </c>
      <c r="G66" s="24">
        <f>단가대비표!P45</f>
        <v>21962</v>
      </c>
      <c r="H66" s="28">
        <f>TRUNC(G66*D66,1)</f>
        <v>322841.40000000002</v>
      </c>
      <c r="I66" s="24">
        <f>단가대비표!V45</f>
        <v>0</v>
      </c>
      <c r="J66" s="28">
        <f>TRUNC(I66*D66,1)</f>
        <v>0</v>
      </c>
      <c r="K66" s="24">
        <f t="shared" ref="K66:L68" si="8">TRUNC(E66+G66+I66,1)</f>
        <v>76870</v>
      </c>
      <c r="L66" s="28">
        <f t="shared" si="8"/>
        <v>1129989</v>
      </c>
      <c r="M66" s="20" t="s">
        <v>74</v>
      </c>
      <c r="N66" s="1" t="s">
        <v>857</v>
      </c>
      <c r="O66" s="1" t="s">
        <v>884</v>
      </c>
      <c r="P66" s="1" t="s">
        <v>71</v>
      </c>
      <c r="Q66" s="1" t="s">
        <v>71</v>
      </c>
      <c r="R66" s="1" t="s">
        <v>69</v>
      </c>
      <c r="AV66" s="1" t="s">
        <v>74</v>
      </c>
      <c r="AW66" s="1" t="s">
        <v>211</v>
      </c>
      <c r="AX66" s="1" t="s">
        <v>74</v>
      </c>
      <c r="AY66" s="1" t="s">
        <v>74</v>
      </c>
      <c r="AZ66" s="1" t="s">
        <v>74</v>
      </c>
    </row>
    <row r="67" spans="1:52" ht="30" customHeight="1" x14ac:dyDescent="0.3">
      <c r="A67" s="20" t="s">
        <v>534</v>
      </c>
      <c r="B67" s="20" t="s">
        <v>890</v>
      </c>
      <c r="C67" s="20" t="s">
        <v>97</v>
      </c>
      <c r="D67" s="21">
        <v>2.5</v>
      </c>
      <c r="E67" s="24">
        <f>단가대비표!O46</f>
        <v>65979</v>
      </c>
      <c r="F67" s="28">
        <f>TRUNC(E67*D67,1)</f>
        <v>164947.5</v>
      </c>
      <c r="G67" s="24">
        <f>단가대비표!P46</f>
        <v>27991</v>
      </c>
      <c r="H67" s="28">
        <f>TRUNC(G67*D67,1)</f>
        <v>69977.5</v>
      </c>
      <c r="I67" s="24">
        <f>단가대비표!V46</f>
        <v>0</v>
      </c>
      <c r="J67" s="28">
        <f>TRUNC(I67*D67,1)</f>
        <v>0</v>
      </c>
      <c r="K67" s="24">
        <f t="shared" si="8"/>
        <v>93970</v>
      </c>
      <c r="L67" s="28">
        <f t="shared" si="8"/>
        <v>234925</v>
      </c>
      <c r="M67" s="20" t="s">
        <v>74</v>
      </c>
      <c r="N67" s="1" t="s">
        <v>857</v>
      </c>
      <c r="O67" s="1" t="s">
        <v>885</v>
      </c>
      <c r="P67" s="1" t="s">
        <v>71</v>
      </c>
      <c r="Q67" s="1" t="s">
        <v>71</v>
      </c>
      <c r="R67" s="1" t="s">
        <v>69</v>
      </c>
      <c r="AV67" s="1" t="s">
        <v>74</v>
      </c>
      <c r="AW67" s="1" t="s">
        <v>200</v>
      </c>
      <c r="AX67" s="1" t="s">
        <v>74</v>
      </c>
      <c r="AY67" s="1" t="s">
        <v>74</v>
      </c>
      <c r="AZ67" s="1" t="s">
        <v>74</v>
      </c>
    </row>
    <row r="68" spans="1:52" ht="30" customHeight="1" x14ac:dyDescent="0.3">
      <c r="A68" s="20" t="s">
        <v>538</v>
      </c>
      <c r="B68" s="20" t="s">
        <v>890</v>
      </c>
      <c r="C68" s="20" t="s">
        <v>97</v>
      </c>
      <c r="D68" s="21">
        <v>8.0500000000000007</v>
      </c>
      <c r="E68" s="24">
        <f>단가대비표!O47</f>
        <v>58643</v>
      </c>
      <c r="F68" s="28">
        <f>TRUNC(E68*D68,1)</f>
        <v>472076.1</v>
      </c>
      <c r="G68" s="24">
        <f>단가대비표!P47</f>
        <v>26287</v>
      </c>
      <c r="H68" s="28">
        <f>TRUNC(G68*D68,1)</f>
        <v>211610.3</v>
      </c>
      <c r="I68" s="24">
        <f>단가대비표!V47</f>
        <v>0</v>
      </c>
      <c r="J68" s="28">
        <f>TRUNC(I68*D68,1)</f>
        <v>0</v>
      </c>
      <c r="K68" s="24">
        <f t="shared" si="8"/>
        <v>84930</v>
      </c>
      <c r="L68" s="28">
        <f t="shared" si="8"/>
        <v>683686.40000000002</v>
      </c>
      <c r="M68" s="20" t="s">
        <v>74</v>
      </c>
      <c r="N68" s="1" t="s">
        <v>857</v>
      </c>
      <c r="O68" s="1" t="s">
        <v>887</v>
      </c>
      <c r="P68" s="1" t="s">
        <v>71</v>
      </c>
      <c r="Q68" s="1" t="s">
        <v>71</v>
      </c>
      <c r="R68" s="1" t="s">
        <v>69</v>
      </c>
      <c r="AV68" s="1" t="s">
        <v>74</v>
      </c>
      <c r="AW68" s="1" t="s">
        <v>208</v>
      </c>
      <c r="AX68" s="1" t="s">
        <v>74</v>
      </c>
      <c r="AY68" s="1" t="s">
        <v>74</v>
      </c>
      <c r="AZ68" s="1" t="s">
        <v>74</v>
      </c>
    </row>
    <row r="69" spans="1:52" ht="30" customHeight="1" x14ac:dyDescent="0.3">
      <c r="A69" s="20" t="s">
        <v>309</v>
      </c>
      <c r="B69" s="20" t="s">
        <v>74</v>
      </c>
      <c r="C69" s="20" t="s">
        <v>74</v>
      </c>
      <c r="D69" s="21"/>
      <c r="E69" s="24"/>
      <c r="F69" s="28">
        <f>TRUNC(SUMIF(N66:N68,N65,F66:F68),0)</f>
        <v>1444171</v>
      </c>
      <c r="G69" s="24"/>
      <c r="H69" s="28">
        <f>TRUNC(SUMIF(N66:N68,N65,H66:H68),0)</f>
        <v>604429</v>
      </c>
      <c r="I69" s="24"/>
      <c r="J69" s="28">
        <f>TRUNC(SUMIF(N66:N68,N65,J66:J68),0)</f>
        <v>0</v>
      </c>
      <c r="K69" s="24"/>
      <c r="L69" s="28">
        <f>F69+H69+J69</f>
        <v>2048600</v>
      </c>
      <c r="M69" s="20" t="s">
        <v>74</v>
      </c>
      <c r="N69" s="1" t="s">
        <v>609</v>
      </c>
      <c r="O69" s="1" t="s">
        <v>609</v>
      </c>
      <c r="P69" s="1" t="s">
        <v>74</v>
      </c>
      <c r="Q69" s="1" t="s">
        <v>74</v>
      </c>
      <c r="R69" s="1" t="s">
        <v>74</v>
      </c>
      <c r="AV69" s="1" t="s">
        <v>74</v>
      </c>
      <c r="AW69" s="1" t="s">
        <v>74</v>
      </c>
      <c r="AX69" s="1" t="s">
        <v>74</v>
      </c>
      <c r="AY69" s="1" t="s">
        <v>74</v>
      </c>
      <c r="AZ69" s="1" t="s">
        <v>74</v>
      </c>
    </row>
    <row r="70" spans="1:52" ht="30" customHeight="1" x14ac:dyDescent="0.3">
      <c r="A70" s="22"/>
      <c r="B70" s="22"/>
      <c r="C70" s="22"/>
      <c r="D70" s="22"/>
      <c r="E70" s="25"/>
      <c r="F70" s="29"/>
      <c r="G70" s="25"/>
      <c r="H70" s="29"/>
      <c r="I70" s="25"/>
      <c r="J70" s="29"/>
      <c r="K70" s="25"/>
      <c r="L70" s="29"/>
      <c r="M70" s="22"/>
    </row>
    <row r="71" spans="1:52" ht="30" customHeight="1" x14ac:dyDescent="0.3">
      <c r="A71" s="17" t="s">
        <v>57</v>
      </c>
      <c r="B71" s="18"/>
      <c r="C71" s="18"/>
      <c r="D71" s="18"/>
      <c r="E71" s="23"/>
      <c r="F71" s="27"/>
      <c r="G71" s="23"/>
      <c r="H71" s="27"/>
      <c r="I71" s="23"/>
      <c r="J71" s="27"/>
      <c r="K71" s="23"/>
      <c r="L71" s="27"/>
      <c r="M71" s="19"/>
      <c r="N71" s="1" t="s">
        <v>860</v>
      </c>
    </row>
    <row r="72" spans="1:52" ht="30" customHeight="1" x14ac:dyDescent="0.3">
      <c r="A72" s="20" t="s">
        <v>539</v>
      </c>
      <c r="B72" s="20" t="s">
        <v>890</v>
      </c>
      <c r="C72" s="20" t="s">
        <v>97</v>
      </c>
      <c r="D72" s="21">
        <v>9.65</v>
      </c>
      <c r="E72" s="24">
        <f>단가대비표!O45</f>
        <v>54908</v>
      </c>
      <c r="F72" s="28">
        <f>TRUNC(E72*D72,1)</f>
        <v>529862.19999999995</v>
      </c>
      <c r="G72" s="24">
        <f>단가대비표!P45</f>
        <v>21962</v>
      </c>
      <c r="H72" s="28">
        <f>TRUNC(G72*D72,1)</f>
        <v>211933.3</v>
      </c>
      <c r="I72" s="24">
        <f>단가대비표!V45</f>
        <v>0</v>
      </c>
      <c r="J72" s="28">
        <f>TRUNC(I72*D72,1)</f>
        <v>0</v>
      </c>
      <c r="K72" s="24">
        <f t="shared" ref="K72:L74" si="9">TRUNC(E72+G72+I72,1)</f>
        <v>76870</v>
      </c>
      <c r="L72" s="28">
        <f t="shared" si="9"/>
        <v>741795.5</v>
      </c>
      <c r="M72" s="20" t="s">
        <v>74</v>
      </c>
      <c r="N72" s="1" t="s">
        <v>860</v>
      </c>
      <c r="O72" s="1" t="s">
        <v>884</v>
      </c>
      <c r="P72" s="1" t="s">
        <v>71</v>
      </c>
      <c r="Q72" s="1" t="s">
        <v>71</v>
      </c>
      <c r="R72" s="1" t="s">
        <v>69</v>
      </c>
      <c r="AV72" s="1" t="s">
        <v>74</v>
      </c>
      <c r="AW72" s="1" t="s">
        <v>212</v>
      </c>
      <c r="AX72" s="1" t="s">
        <v>74</v>
      </c>
      <c r="AY72" s="1" t="s">
        <v>74</v>
      </c>
      <c r="AZ72" s="1" t="s">
        <v>74</v>
      </c>
    </row>
    <row r="73" spans="1:52" ht="30" customHeight="1" x14ac:dyDescent="0.3">
      <c r="A73" s="20" t="s">
        <v>534</v>
      </c>
      <c r="B73" s="20" t="s">
        <v>890</v>
      </c>
      <c r="C73" s="20" t="s">
        <v>97</v>
      </c>
      <c r="D73" s="21">
        <v>2.8</v>
      </c>
      <c r="E73" s="24">
        <f>단가대비표!O46</f>
        <v>65979</v>
      </c>
      <c r="F73" s="28">
        <f>TRUNC(E73*D73,1)</f>
        <v>184741.2</v>
      </c>
      <c r="G73" s="24">
        <f>단가대비표!P46</f>
        <v>27991</v>
      </c>
      <c r="H73" s="28">
        <f>TRUNC(G73*D73,1)</f>
        <v>78374.8</v>
      </c>
      <c r="I73" s="24">
        <f>단가대비표!V46</f>
        <v>0</v>
      </c>
      <c r="J73" s="28">
        <f>TRUNC(I73*D73,1)</f>
        <v>0</v>
      </c>
      <c r="K73" s="24">
        <f t="shared" si="9"/>
        <v>93970</v>
      </c>
      <c r="L73" s="28">
        <f t="shared" si="9"/>
        <v>263116</v>
      </c>
      <c r="M73" s="20" t="s">
        <v>74</v>
      </c>
      <c r="N73" s="1" t="s">
        <v>860</v>
      </c>
      <c r="O73" s="1" t="s">
        <v>885</v>
      </c>
      <c r="P73" s="1" t="s">
        <v>71</v>
      </c>
      <c r="Q73" s="1" t="s">
        <v>71</v>
      </c>
      <c r="R73" s="1" t="s">
        <v>69</v>
      </c>
      <c r="AV73" s="1" t="s">
        <v>74</v>
      </c>
      <c r="AW73" s="1" t="s">
        <v>197</v>
      </c>
      <c r="AX73" s="1" t="s">
        <v>74</v>
      </c>
      <c r="AY73" s="1" t="s">
        <v>74</v>
      </c>
      <c r="AZ73" s="1" t="s">
        <v>74</v>
      </c>
    </row>
    <row r="74" spans="1:52" ht="30" customHeight="1" x14ac:dyDescent="0.3">
      <c r="A74" s="20" t="s">
        <v>538</v>
      </c>
      <c r="B74" s="20" t="s">
        <v>890</v>
      </c>
      <c r="C74" s="20" t="s">
        <v>97</v>
      </c>
      <c r="D74" s="21">
        <v>3</v>
      </c>
      <c r="E74" s="24">
        <f>단가대비표!O47</f>
        <v>58643</v>
      </c>
      <c r="F74" s="28">
        <f>TRUNC(E74*D74,1)</f>
        <v>175929</v>
      </c>
      <c r="G74" s="24">
        <f>단가대비표!P47</f>
        <v>26287</v>
      </c>
      <c r="H74" s="28">
        <f>TRUNC(G74*D74,1)</f>
        <v>78861</v>
      </c>
      <c r="I74" s="24">
        <f>단가대비표!V47</f>
        <v>0</v>
      </c>
      <c r="J74" s="28">
        <f>TRUNC(I74*D74,1)</f>
        <v>0</v>
      </c>
      <c r="K74" s="24">
        <f t="shared" si="9"/>
        <v>84930</v>
      </c>
      <c r="L74" s="28">
        <f t="shared" si="9"/>
        <v>254790</v>
      </c>
      <c r="M74" s="20" t="s">
        <v>74</v>
      </c>
      <c r="N74" s="1" t="s">
        <v>860</v>
      </c>
      <c r="O74" s="1" t="s">
        <v>887</v>
      </c>
      <c r="P74" s="1" t="s">
        <v>71</v>
      </c>
      <c r="Q74" s="1" t="s">
        <v>71</v>
      </c>
      <c r="R74" s="1" t="s">
        <v>69</v>
      </c>
      <c r="AV74" s="1" t="s">
        <v>74</v>
      </c>
      <c r="AW74" s="1" t="s">
        <v>201</v>
      </c>
      <c r="AX74" s="1" t="s">
        <v>74</v>
      </c>
      <c r="AY74" s="1" t="s">
        <v>74</v>
      </c>
      <c r="AZ74" s="1" t="s">
        <v>74</v>
      </c>
    </row>
    <row r="75" spans="1:52" ht="30" customHeight="1" x14ac:dyDescent="0.3">
      <c r="A75" s="20" t="s">
        <v>309</v>
      </c>
      <c r="B75" s="20" t="s">
        <v>74</v>
      </c>
      <c r="C75" s="20" t="s">
        <v>74</v>
      </c>
      <c r="D75" s="21"/>
      <c r="E75" s="24"/>
      <c r="F75" s="28">
        <f>TRUNC(SUMIF(N72:N74,N71,F72:F74),0)</f>
        <v>890532</v>
      </c>
      <c r="G75" s="24"/>
      <c r="H75" s="28">
        <f>TRUNC(SUMIF(N72:N74,N71,H72:H74),0)</f>
        <v>369169</v>
      </c>
      <c r="I75" s="24"/>
      <c r="J75" s="28">
        <f>TRUNC(SUMIF(N72:N74,N71,J72:J74),0)</f>
        <v>0</v>
      </c>
      <c r="K75" s="24"/>
      <c r="L75" s="28">
        <f>F75+H75+J75</f>
        <v>1259701</v>
      </c>
      <c r="M75" s="20" t="s">
        <v>74</v>
      </c>
      <c r="N75" s="1" t="s">
        <v>609</v>
      </c>
      <c r="O75" s="1" t="s">
        <v>609</v>
      </c>
      <c r="P75" s="1" t="s">
        <v>74</v>
      </c>
      <c r="Q75" s="1" t="s">
        <v>74</v>
      </c>
      <c r="R75" s="1" t="s">
        <v>74</v>
      </c>
      <c r="AV75" s="1" t="s">
        <v>74</v>
      </c>
      <c r="AW75" s="1" t="s">
        <v>74</v>
      </c>
      <c r="AX75" s="1" t="s">
        <v>74</v>
      </c>
      <c r="AY75" s="1" t="s">
        <v>74</v>
      </c>
      <c r="AZ75" s="1" t="s">
        <v>74</v>
      </c>
    </row>
    <row r="76" spans="1:52" ht="30" customHeight="1" x14ac:dyDescent="0.3">
      <c r="A76" s="22"/>
      <c r="B76" s="22"/>
      <c r="C76" s="22"/>
      <c r="D76" s="22"/>
      <c r="E76" s="25"/>
      <c r="F76" s="29"/>
      <c r="G76" s="25"/>
      <c r="H76" s="29"/>
      <c r="I76" s="25"/>
      <c r="J76" s="29"/>
      <c r="K76" s="25"/>
      <c r="L76" s="29"/>
      <c r="M76" s="22"/>
    </row>
    <row r="77" spans="1:52" ht="30" customHeight="1" x14ac:dyDescent="0.3">
      <c r="A77" s="17" t="s">
        <v>39</v>
      </c>
      <c r="B77" s="18"/>
      <c r="C77" s="18"/>
      <c r="D77" s="18"/>
      <c r="E77" s="23"/>
      <c r="F77" s="27"/>
      <c r="G77" s="23"/>
      <c r="H77" s="27"/>
      <c r="I77" s="23"/>
      <c r="J77" s="27"/>
      <c r="K77" s="23"/>
      <c r="L77" s="27"/>
      <c r="M77" s="19"/>
      <c r="N77" s="1" t="s">
        <v>858</v>
      </c>
    </row>
    <row r="78" spans="1:52" ht="30" customHeight="1" x14ac:dyDescent="0.3">
      <c r="A78" s="20" t="s">
        <v>539</v>
      </c>
      <c r="B78" s="20" t="s">
        <v>890</v>
      </c>
      <c r="C78" s="20" t="s">
        <v>97</v>
      </c>
      <c r="D78" s="21">
        <v>10.07</v>
      </c>
      <c r="E78" s="24">
        <f>단가대비표!O45</f>
        <v>54908</v>
      </c>
      <c r="F78" s="28">
        <f>TRUNC(E78*D78,1)</f>
        <v>552923.5</v>
      </c>
      <c r="G78" s="24">
        <f>단가대비표!P45</f>
        <v>21962</v>
      </c>
      <c r="H78" s="28">
        <f>TRUNC(G78*D78,1)</f>
        <v>221157.3</v>
      </c>
      <c r="I78" s="24">
        <f>단가대비표!V45</f>
        <v>0</v>
      </c>
      <c r="J78" s="28">
        <f>TRUNC(I78*D78,1)</f>
        <v>0</v>
      </c>
      <c r="K78" s="24">
        <f t="shared" ref="K78:L80" si="10">TRUNC(E78+G78+I78,1)</f>
        <v>76870</v>
      </c>
      <c r="L78" s="28">
        <f t="shared" si="10"/>
        <v>774080.8</v>
      </c>
      <c r="M78" s="20" t="s">
        <v>74</v>
      </c>
      <c r="N78" s="1" t="s">
        <v>858</v>
      </c>
      <c r="O78" s="1" t="s">
        <v>884</v>
      </c>
      <c r="P78" s="1" t="s">
        <v>71</v>
      </c>
      <c r="Q78" s="1" t="s">
        <v>71</v>
      </c>
      <c r="R78" s="1" t="s">
        <v>69</v>
      </c>
      <c r="AV78" s="1" t="s">
        <v>74</v>
      </c>
      <c r="AW78" s="1" t="s">
        <v>217</v>
      </c>
      <c r="AX78" s="1" t="s">
        <v>74</v>
      </c>
      <c r="AY78" s="1" t="s">
        <v>74</v>
      </c>
      <c r="AZ78" s="1" t="s">
        <v>74</v>
      </c>
    </row>
    <row r="79" spans="1:52" ht="30" customHeight="1" x14ac:dyDescent="0.3">
      <c r="A79" s="20" t="s">
        <v>534</v>
      </c>
      <c r="B79" s="20" t="s">
        <v>890</v>
      </c>
      <c r="C79" s="20" t="s">
        <v>97</v>
      </c>
      <c r="D79" s="21">
        <v>2.8</v>
      </c>
      <c r="E79" s="24">
        <f>단가대비표!O46</f>
        <v>65979</v>
      </c>
      <c r="F79" s="28">
        <f>TRUNC(E79*D79,1)</f>
        <v>184741.2</v>
      </c>
      <c r="G79" s="24">
        <f>단가대비표!P46</f>
        <v>27991</v>
      </c>
      <c r="H79" s="28">
        <f>TRUNC(G79*D79,1)</f>
        <v>78374.8</v>
      </c>
      <c r="I79" s="24">
        <f>단가대비표!V46</f>
        <v>0</v>
      </c>
      <c r="J79" s="28">
        <f>TRUNC(I79*D79,1)</f>
        <v>0</v>
      </c>
      <c r="K79" s="24">
        <f t="shared" si="10"/>
        <v>93970</v>
      </c>
      <c r="L79" s="28">
        <f t="shared" si="10"/>
        <v>263116</v>
      </c>
      <c r="M79" s="20" t="s">
        <v>74</v>
      </c>
      <c r="N79" s="1" t="s">
        <v>858</v>
      </c>
      <c r="O79" s="1" t="s">
        <v>885</v>
      </c>
      <c r="P79" s="1" t="s">
        <v>71</v>
      </c>
      <c r="Q79" s="1" t="s">
        <v>71</v>
      </c>
      <c r="R79" s="1" t="s">
        <v>69</v>
      </c>
      <c r="AV79" s="1" t="s">
        <v>74</v>
      </c>
      <c r="AW79" s="1" t="s">
        <v>207</v>
      </c>
      <c r="AX79" s="1" t="s">
        <v>74</v>
      </c>
      <c r="AY79" s="1" t="s">
        <v>74</v>
      </c>
      <c r="AZ79" s="1" t="s">
        <v>74</v>
      </c>
    </row>
    <row r="80" spans="1:52" ht="30" customHeight="1" x14ac:dyDescent="0.3">
      <c r="A80" s="20" t="s">
        <v>538</v>
      </c>
      <c r="B80" s="20" t="s">
        <v>890</v>
      </c>
      <c r="C80" s="20" t="s">
        <v>97</v>
      </c>
      <c r="D80" s="21">
        <v>3.42</v>
      </c>
      <c r="E80" s="24">
        <f>단가대비표!O47</f>
        <v>58643</v>
      </c>
      <c r="F80" s="28">
        <f>TRUNC(E80*D80,1)</f>
        <v>200559</v>
      </c>
      <c r="G80" s="24">
        <f>단가대비표!P47</f>
        <v>26287</v>
      </c>
      <c r="H80" s="28">
        <f>TRUNC(G80*D80,1)</f>
        <v>89901.5</v>
      </c>
      <c r="I80" s="24">
        <f>단가대비표!V47</f>
        <v>0</v>
      </c>
      <c r="J80" s="28">
        <f>TRUNC(I80*D80,1)</f>
        <v>0</v>
      </c>
      <c r="K80" s="24">
        <f t="shared" si="10"/>
        <v>84930</v>
      </c>
      <c r="L80" s="28">
        <f t="shared" si="10"/>
        <v>290460.5</v>
      </c>
      <c r="M80" s="20" t="s">
        <v>74</v>
      </c>
      <c r="N80" s="1" t="s">
        <v>858</v>
      </c>
      <c r="O80" s="1" t="s">
        <v>887</v>
      </c>
      <c r="P80" s="1" t="s">
        <v>71</v>
      </c>
      <c r="Q80" s="1" t="s">
        <v>71</v>
      </c>
      <c r="R80" s="1" t="s">
        <v>69</v>
      </c>
      <c r="AV80" s="1" t="s">
        <v>74</v>
      </c>
      <c r="AW80" s="1" t="s">
        <v>199</v>
      </c>
      <c r="AX80" s="1" t="s">
        <v>74</v>
      </c>
      <c r="AY80" s="1" t="s">
        <v>74</v>
      </c>
      <c r="AZ80" s="1" t="s">
        <v>74</v>
      </c>
    </row>
    <row r="81" spans="1:52" ht="30" customHeight="1" x14ac:dyDescent="0.3">
      <c r="A81" s="20" t="s">
        <v>309</v>
      </c>
      <c r="B81" s="20" t="s">
        <v>74</v>
      </c>
      <c r="C81" s="20" t="s">
        <v>74</v>
      </c>
      <c r="D81" s="21"/>
      <c r="E81" s="24"/>
      <c r="F81" s="28">
        <f>TRUNC(SUMIF(N78:N80,N77,F78:F80),0)</f>
        <v>938223</v>
      </c>
      <c r="G81" s="24"/>
      <c r="H81" s="28">
        <f>TRUNC(SUMIF(N78:N80,N77,H78:H80),0)</f>
        <v>389433</v>
      </c>
      <c r="I81" s="24"/>
      <c r="J81" s="28">
        <f>TRUNC(SUMIF(N78:N80,N77,J78:J80),0)</f>
        <v>0</v>
      </c>
      <c r="K81" s="24"/>
      <c r="L81" s="28">
        <f>F81+H81+J81</f>
        <v>1327656</v>
      </c>
      <c r="M81" s="20" t="s">
        <v>74</v>
      </c>
      <c r="N81" s="1" t="s">
        <v>609</v>
      </c>
      <c r="O81" s="1" t="s">
        <v>609</v>
      </c>
      <c r="P81" s="1" t="s">
        <v>74</v>
      </c>
      <c r="Q81" s="1" t="s">
        <v>74</v>
      </c>
      <c r="R81" s="1" t="s">
        <v>74</v>
      </c>
      <c r="AV81" s="1" t="s">
        <v>74</v>
      </c>
      <c r="AW81" s="1" t="s">
        <v>74</v>
      </c>
      <c r="AX81" s="1" t="s">
        <v>74</v>
      </c>
      <c r="AY81" s="1" t="s">
        <v>74</v>
      </c>
      <c r="AZ81" s="1" t="s">
        <v>74</v>
      </c>
    </row>
    <row r="82" spans="1:52" ht="30" customHeight="1" x14ac:dyDescent="0.3">
      <c r="A82" s="22"/>
      <c r="B82" s="22"/>
      <c r="C82" s="22"/>
      <c r="D82" s="22"/>
      <c r="E82" s="25"/>
      <c r="F82" s="29"/>
      <c r="G82" s="25"/>
      <c r="H82" s="29"/>
      <c r="I82" s="25"/>
      <c r="J82" s="29"/>
      <c r="K82" s="25"/>
      <c r="L82" s="29"/>
      <c r="M82" s="22"/>
    </row>
    <row r="83" spans="1:52" ht="30" customHeight="1" x14ac:dyDescent="0.3">
      <c r="A83" s="17" t="s">
        <v>40</v>
      </c>
      <c r="B83" s="18"/>
      <c r="C83" s="18"/>
      <c r="D83" s="18"/>
      <c r="E83" s="23"/>
      <c r="F83" s="27"/>
      <c r="G83" s="23"/>
      <c r="H83" s="27"/>
      <c r="I83" s="23"/>
      <c r="J83" s="27"/>
      <c r="K83" s="23"/>
      <c r="L83" s="27"/>
      <c r="M83" s="19"/>
      <c r="N83" s="1" t="s">
        <v>854</v>
      </c>
    </row>
    <row r="84" spans="1:52" ht="30" customHeight="1" x14ac:dyDescent="0.3">
      <c r="A84" s="20" t="s">
        <v>540</v>
      </c>
      <c r="B84" s="20" t="s">
        <v>544</v>
      </c>
      <c r="C84" s="20" t="s">
        <v>84</v>
      </c>
      <c r="D84" s="21">
        <v>1</v>
      </c>
      <c r="E84" s="24">
        <f>단가대비표!O22</f>
        <v>140000</v>
      </c>
      <c r="F84" s="28">
        <f>TRUNC(E84*D84,1)</f>
        <v>140000</v>
      </c>
      <c r="G84" s="24">
        <f>단가대비표!P22</f>
        <v>0</v>
      </c>
      <c r="H84" s="28">
        <f>TRUNC(G84*D84,1)</f>
        <v>0</v>
      </c>
      <c r="I84" s="24">
        <f>단가대비표!V22</f>
        <v>0</v>
      </c>
      <c r="J84" s="28">
        <f>TRUNC(I84*D84,1)</f>
        <v>0</v>
      </c>
      <c r="K84" s="24">
        <f>TRUNC(E84+G84+I84,1)</f>
        <v>140000</v>
      </c>
      <c r="L84" s="28">
        <f>TRUNC(F84+H84+J84,1)</f>
        <v>140000</v>
      </c>
      <c r="M84" s="20" t="s">
        <v>104</v>
      </c>
      <c r="N84" s="1" t="s">
        <v>854</v>
      </c>
      <c r="O84" s="1" t="s">
        <v>436</v>
      </c>
      <c r="P84" s="1" t="s">
        <v>71</v>
      </c>
      <c r="Q84" s="1" t="s">
        <v>71</v>
      </c>
      <c r="R84" s="1" t="s">
        <v>69</v>
      </c>
      <c r="AV84" s="1" t="s">
        <v>74</v>
      </c>
      <c r="AW84" s="1" t="s">
        <v>465</v>
      </c>
      <c r="AX84" s="1" t="s">
        <v>74</v>
      </c>
      <c r="AY84" s="1" t="s">
        <v>74</v>
      </c>
      <c r="AZ84" s="1" t="s">
        <v>74</v>
      </c>
    </row>
    <row r="85" spans="1:52" ht="30" customHeight="1" x14ac:dyDescent="0.3">
      <c r="A85" s="20" t="s">
        <v>541</v>
      </c>
      <c r="B85" s="20" t="s">
        <v>544</v>
      </c>
      <c r="C85" s="20" t="s">
        <v>84</v>
      </c>
      <c r="D85" s="21">
        <v>1</v>
      </c>
      <c r="E85" s="24">
        <f>단가대비표!O23</f>
        <v>140000</v>
      </c>
      <c r="F85" s="28">
        <f>TRUNC(E85*D85,1)</f>
        <v>140000</v>
      </c>
      <c r="G85" s="24">
        <f>단가대비표!P23</f>
        <v>0</v>
      </c>
      <c r="H85" s="28">
        <f>TRUNC(G85*D85,1)</f>
        <v>0</v>
      </c>
      <c r="I85" s="24">
        <f>단가대비표!V23</f>
        <v>0</v>
      </c>
      <c r="J85" s="28">
        <f>TRUNC(I85*D85,1)</f>
        <v>0</v>
      </c>
      <c r="K85" s="24">
        <f>TRUNC(E85+G85+I85,1)</f>
        <v>140000</v>
      </c>
      <c r="L85" s="28">
        <f>TRUNC(F85+H85+J85,1)</f>
        <v>140000</v>
      </c>
      <c r="M85" s="20" t="s">
        <v>104</v>
      </c>
      <c r="N85" s="1" t="s">
        <v>854</v>
      </c>
      <c r="O85" s="1" t="s">
        <v>438</v>
      </c>
      <c r="P85" s="1" t="s">
        <v>71</v>
      </c>
      <c r="Q85" s="1" t="s">
        <v>71</v>
      </c>
      <c r="R85" s="1" t="s">
        <v>69</v>
      </c>
      <c r="AV85" s="1" t="s">
        <v>74</v>
      </c>
      <c r="AW85" s="1" t="s">
        <v>479</v>
      </c>
      <c r="AX85" s="1" t="s">
        <v>74</v>
      </c>
      <c r="AY85" s="1" t="s">
        <v>74</v>
      </c>
      <c r="AZ85" s="1" t="s">
        <v>74</v>
      </c>
    </row>
    <row r="86" spans="1:52" ht="30" customHeight="1" x14ac:dyDescent="0.3">
      <c r="A86" s="20" t="s">
        <v>309</v>
      </c>
      <c r="B86" s="20" t="s">
        <v>74</v>
      </c>
      <c r="C86" s="20" t="s">
        <v>74</v>
      </c>
      <c r="D86" s="21"/>
      <c r="E86" s="24"/>
      <c r="F86" s="28">
        <f>TRUNC(SUMIF(N84:N85,N83,F84:F85),0)</f>
        <v>280000</v>
      </c>
      <c r="G86" s="24"/>
      <c r="H86" s="28">
        <f>TRUNC(SUMIF(N84:N85,N83,H84:H85),0)</f>
        <v>0</v>
      </c>
      <c r="I86" s="24"/>
      <c r="J86" s="28">
        <f>TRUNC(SUMIF(N84:N85,N83,J84:J85),0)</f>
        <v>0</v>
      </c>
      <c r="K86" s="24"/>
      <c r="L86" s="28">
        <f>F86+H86+J86</f>
        <v>280000</v>
      </c>
      <c r="M86" s="20" t="s">
        <v>74</v>
      </c>
      <c r="N86" s="1" t="s">
        <v>609</v>
      </c>
      <c r="O86" s="1" t="s">
        <v>609</v>
      </c>
      <c r="P86" s="1" t="s">
        <v>74</v>
      </c>
      <c r="Q86" s="1" t="s">
        <v>74</v>
      </c>
      <c r="R86" s="1" t="s">
        <v>74</v>
      </c>
      <c r="AV86" s="1" t="s">
        <v>74</v>
      </c>
      <c r="AW86" s="1" t="s">
        <v>74</v>
      </c>
      <c r="AX86" s="1" t="s">
        <v>74</v>
      </c>
      <c r="AY86" s="1" t="s">
        <v>74</v>
      </c>
      <c r="AZ86" s="1" t="s">
        <v>74</v>
      </c>
    </row>
    <row r="87" spans="1:52" ht="30" customHeight="1" x14ac:dyDescent="0.3">
      <c r="A87" s="22"/>
      <c r="B87" s="22"/>
      <c r="C87" s="22"/>
      <c r="D87" s="22"/>
      <c r="E87" s="25"/>
      <c r="F87" s="29"/>
      <c r="G87" s="25"/>
      <c r="H87" s="29"/>
      <c r="I87" s="25"/>
      <c r="J87" s="29"/>
      <c r="K87" s="25"/>
      <c r="L87" s="29"/>
      <c r="M87" s="22"/>
    </row>
    <row r="88" spans="1:52" ht="30" customHeight="1" x14ac:dyDescent="0.3">
      <c r="A88" s="17" t="s">
        <v>52</v>
      </c>
      <c r="B88" s="18"/>
      <c r="C88" s="18"/>
      <c r="D88" s="18"/>
      <c r="E88" s="23"/>
      <c r="F88" s="27"/>
      <c r="G88" s="23"/>
      <c r="H88" s="27"/>
      <c r="I88" s="23"/>
      <c r="J88" s="27"/>
      <c r="K88" s="23"/>
      <c r="L88" s="27"/>
      <c r="M88" s="19"/>
      <c r="N88" s="1" t="s">
        <v>859</v>
      </c>
    </row>
    <row r="89" spans="1:52" ht="30" customHeight="1" x14ac:dyDescent="0.3">
      <c r="A89" s="20" t="s">
        <v>540</v>
      </c>
      <c r="B89" s="20" t="s">
        <v>544</v>
      </c>
      <c r="C89" s="20" t="s">
        <v>84</v>
      </c>
      <c r="D89" s="21">
        <v>2</v>
      </c>
      <c r="E89" s="24">
        <f>단가대비표!O22</f>
        <v>140000</v>
      </c>
      <c r="F89" s="28">
        <f>TRUNC(E89*D89,1)</f>
        <v>280000</v>
      </c>
      <c r="G89" s="24">
        <f>단가대비표!P22</f>
        <v>0</v>
      </c>
      <c r="H89" s="28">
        <f>TRUNC(G89*D89,1)</f>
        <v>0</v>
      </c>
      <c r="I89" s="24">
        <f>단가대비표!V22</f>
        <v>0</v>
      </c>
      <c r="J89" s="28">
        <f>TRUNC(I89*D89,1)</f>
        <v>0</v>
      </c>
      <c r="K89" s="24">
        <f>TRUNC(E89+G89+I89,1)</f>
        <v>140000</v>
      </c>
      <c r="L89" s="28">
        <f>TRUNC(F89+H89+J89,1)</f>
        <v>280000</v>
      </c>
      <c r="M89" s="20" t="s">
        <v>104</v>
      </c>
      <c r="N89" s="1" t="s">
        <v>859</v>
      </c>
      <c r="O89" s="1" t="s">
        <v>436</v>
      </c>
      <c r="P89" s="1" t="s">
        <v>71</v>
      </c>
      <c r="Q89" s="1" t="s">
        <v>71</v>
      </c>
      <c r="R89" s="1" t="s">
        <v>69</v>
      </c>
      <c r="AV89" s="1" t="s">
        <v>74</v>
      </c>
      <c r="AW89" s="1" t="s">
        <v>490</v>
      </c>
      <c r="AX89" s="1" t="s">
        <v>74</v>
      </c>
      <c r="AY89" s="1" t="s">
        <v>74</v>
      </c>
      <c r="AZ89" s="1" t="s">
        <v>74</v>
      </c>
    </row>
    <row r="90" spans="1:52" ht="30" customHeight="1" x14ac:dyDescent="0.3">
      <c r="A90" s="20" t="s">
        <v>541</v>
      </c>
      <c r="B90" s="20" t="s">
        <v>544</v>
      </c>
      <c r="C90" s="20" t="s">
        <v>84</v>
      </c>
      <c r="D90" s="21">
        <v>2</v>
      </c>
      <c r="E90" s="24">
        <f>단가대비표!O23</f>
        <v>140000</v>
      </c>
      <c r="F90" s="28">
        <f>TRUNC(E90*D90,1)</f>
        <v>280000</v>
      </c>
      <c r="G90" s="24">
        <f>단가대비표!P23</f>
        <v>0</v>
      </c>
      <c r="H90" s="28">
        <f>TRUNC(G90*D90,1)</f>
        <v>0</v>
      </c>
      <c r="I90" s="24">
        <f>단가대비표!V23</f>
        <v>0</v>
      </c>
      <c r="J90" s="28">
        <f>TRUNC(I90*D90,1)</f>
        <v>0</v>
      </c>
      <c r="K90" s="24">
        <f>TRUNC(E90+G90+I90,1)</f>
        <v>140000</v>
      </c>
      <c r="L90" s="28">
        <f>TRUNC(F90+H90+J90,1)</f>
        <v>280000</v>
      </c>
      <c r="M90" s="20" t="s">
        <v>104</v>
      </c>
      <c r="N90" s="1" t="s">
        <v>859</v>
      </c>
      <c r="O90" s="1" t="s">
        <v>438</v>
      </c>
      <c r="P90" s="1" t="s">
        <v>71</v>
      </c>
      <c r="Q90" s="1" t="s">
        <v>71</v>
      </c>
      <c r="R90" s="1" t="s">
        <v>69</v>
      </c>
      <c r="AV90" s="1" t="s">
        <v>74</v>
      </c>
      <c r="AW90" s="1" t="s">
        <v>480</v>
      </c>
      <c r="AX90" s="1" t="s">
        <v>74</v>
      </c>
      <c r="AY90" s="1" t="s">
        <v>74</v>
      </c>
      <c r="AZ90" s="1" t="s">
        <v>74</v>
      </c>
    </row>
    <row r="91" spans="1:52" ht="30" customHeight="1" x14ac:dyDescent="0.3">
      <c r="A91" s="20" t="s">
        <v>309</v>
      </c>
      <c r="B91" s="20" t="s">
        <v>74</v>
      </c>
      <c r="C91" s="20" t="s">
        <v>74</v>
      </c>
      <c r="D91" s="21"/>
      <c r="E91" s="24"/>
      <c r="F91" s="28">
        <f>TRUNC(SUMIF(N89:N90,N88,F89:F90),0)</f>
        <v>560000</v>
      </c>
      <c r="G91" s="24"/>
      <c r="H91" s="28">
        <f>TRUNC(SUMIF(N89:N90,N88,H89:H90),0)</f>
        <v>0</v>
      </c>
      <c r="I91" s="24"/>
      <c r="J91" s="28">
        <f>TRUNC(SUMIF(N89:N90,N88,J89:J90),0)</f>
        <v>0</v>
      </c>
      <c r="K91" s="24"/>
      <c r="L91" s="28">
        <f>F91+H91+J91</f>
        <v>560000</v>
      </c>
      <c r="M91" s="20" t="s">
        <v>74</v>
      </c>
      <c r="N91" s="1" t="s">
        <v>609</v>
      </c>
      <c r="O91" s="1" t="s">
        <v>609</v>
      </c>
      <c r="P91" s="1" t="s">
        <v>74</v>
      </c>
      <c r="Q91" s="1" t="s">
        <v>74</v>
      </c>
      <c r="R91" s="1" t="s">
        <v>74</v>
      </c>
      <c r="AV91" s="1" t="s">
        <v>74</v>
      </c>
      <c r="AW91" s="1" t="s">
        <v>74</v>
      </c>
      <c r="AX91" s="1" t="s">
        <v>74</v>
      </c>
      <c r="AY91" s="1" t="s">
        <v>74</v>
      </c>
      <c r="AZ91" s="1" t="s">
        <v>74</v>
      </c>
    </row>
    <row r="92" spans="1:52" ht="30" customHeight="1" x14ac:dyDescent="0.3">
      <c r="A92" s="22"/>
      <c r="B92" s="22"/>
      <c r="C92" s="22"/>
      <c r="D92" s="22"/>
      <c r="E92" s="25"/>
      <c r="F92" s="29"/>
      <c r="G92" s="25"/>
      <c r="H92" s="29"/>
      <c r="I92" s="25"/>
      <c r="J92" s="29"/>
      <c r="K92" s="25"/>
      <c r="L92" s="29"/>
      <c r="M92" s="22"/>
    </row>
    <row r="93" spans="1:52" ht="30" customHeight="1" x14ac:dyDescent="0.3">
      <c r="A93" s="17" t="s">
        <v>177</v>
      </c>
      <c r="B93" s="18"/>
      <c r="C93" s="18"/>
      <c r="D93" s="18"/>
      <c r="E93" s="23"/>
      <c r="F93" s="27"/>
      <c r="G93" s="23"/>
      <c r="H93" s="27"/>
      <c r="I93" s="23"/>
      <c r="J93" s="27"/>
      <c r="K93" s="23"/>
      <c r="L93" s="27"/>
      <c r="M93" s="19"/>
      <c r="N93" s="1" t="s">
        <v>855</v>
      </c>
    </row>
    <row r="94" spans="1:52" ht="30" customHeight="1" x14ac:dyDescent="0.3">
      <c r="A94" s="20" t="s">
        <v>89</v>
      </c>
      <c r="B94" s="20" t="s">
        <v>691</v>
      </c>
      <c r="C94" s="20" t="s">
        <v>93</v>
      </c>
      <c r="D94" s="21">
        <v>3.1E-2</v>
      </c>
      <c r="E94" s="24">
        <f>단가대비표!O52</f>
        <v>0</v>
      </c>
      <c r="F94" s="28">
        <f>TRUNC(E94*D94,1)</f>
        <v>0</v>
      </c>
      <c r="G94" s="24">
        <f>단가대비표!P52</f>
        <v>248238</v>
      </c>
      <c r="H94" s="28">
        <f>TRUNC(G94*D94,1)</f>
        <v>7695.3</v>
      </c>
      <c r="I94" s="24">
        <f>단가대비표!V52</f>
        <v>0</v>
      </c>
      <c r="J94" s="28">
        <f>TRUNC(I94*D94,1)</f>
        <v>0</v>
      </c>
      <c r="K94" s="24">
        <f>TRUNC(E94+G94+I94,1)</f>
        <v>248238</v>
      </c>
      <c r="L94" s="28">
        <f>TRUNC(F94+H94+J94,1)</f>
        <v>7695.3</v>
      </c>
      <c r="M94" s="20" t="s">
        <v>74</v>
      </c>
      <c r="N94" s="1" t="s">
        <v>855</v>
      </c>
      <c r="O94" s="1" t="s">
        <v>417</v>
      </c>
      <c r="P94" s="1" t="s">
        <v>71</v>
      </c>
      <c r="Q94" s="1" t="s">
        <v>71</v>
      </c>
      <c r="R94" s="1" t="s">
        <v>69</v>
      </c>
      <c r="V94">
        <v>1</v>
      </c>
      <c r="AV94" s="1" t="s">
        <v>74</v>
      </c>
      <c r="AW94" s="1" t="s">
        <v>491</v>
      </c>
      <c r="AX94" s="1" t="s">
        <v>74</v>
      </c>
      <c r="AY94" s="1" t="s">
        <v>74</v>
      </c>
      <c r="AZ94" s="1" t="s">
        <v>74</v>
      </c>
    </row>
    <row r="95" spans="1:52" ht="30" customHeight="1" x14ac:dyDescent="0.3">
      <c r="A95" s="20" t="s">
        <v>692</v>
      </c>
      <c r="B95" s="20" t="s">
        <v>716</v>
      </c>
      <c r="C95" s="20" t="s">
        <v>91</v>
      </c>
      <c r="D95" s="21">
        <v>1</v>
      </c>
      <c r="E95" s="24">
        <v>0</v>
      </c>
      <c r="F95" s="28">
        <f>TRUNC(E95*D95,1)</f>
        <v>0</v>
      </c>
      <c r="G95" s="24">
        <v>0</v>
      </c>
      <c r="H95" s="28">
        <f>TRUNC(G95*D95,1)</f>
        <v>0</v>
      </c>
      <c r="I95" s="24">
        <f>TRUNC(SUMIF(V94:V95,RIGHTB(O95,1),H94:H95)*U95,2)</f>
        <v>307.81</v>
      </c>
      <c r="J95" s="28">
        <f>TRUNC(I95*D95,1)</f>
        <v>307.8</v>
      </c>
      <c r="K95" s="24">
        <f>TRUNC(E95+G95+I95,1)</f>
        <v>307.8</v>
      </c>
      <c r="L95" s="28">
        <f>TRUNC(F95+H95+J95,1)</f>
        <v>307.8</v>
      </c>
      <c r="M95" s="20" t="s">
        <v>74</v>
      </c>
      <c r="N95" s="1" t="s">
        <v>855</v>
      </c>
      <c r="O95" s="1" t="s">
        <v>871</v>
      </c>
      <c r="P95" s="1" t="s">
        <v>71</v>
      </c>
      <c r="Q95" s="1" t="s">
        <v>71</v>
      </c>
      <c r="R95" s="1" t="s">
        <v>71</v>
      </c>
      <c r="S95">
        <v>1</v>
      </c>
      <c r="T95">
        <v>2</v>
      </c>
      <c r="U95">
        <v>0.04</v>
      </c>
      <c r="AV95" s="1" t="s">
        <v>74</v>
      </c>
      <c r="AW95" s="1" t="s">
        <v>216</v>
      </c>
      <c r="AX95" s="1" t="s">
        <v>74</v>
      </c>
      <c r="AY95" s="1" t="s">
        <v>74</v>
      </c>
      <c r="AZ95" s="1" t="s">
        <v>74</v>
      </c>
    </row>
    <row r="96" spans="1:52" ht="30" customHeight="1" x14ac:dyDescent="0.3">
      <c r="A96" s="20" t="s">
        <v>309</v>
      </c>
      <c r="B96" s="20" t="s">
        <v>74</v>
      </c>
      <c r="C96" s="20" t="s">
        <v>74</v>
      </c>
      <c r="D96" s="21"/>
      <c r="E96" s="24"/>
      <c r="F96" s="28">
        <f>TRUNC(SUMIF(N94:N95,N93,F94:F95),0)</f>
        <v>0</v>
      </c>
      <c r="G96" s="24"/>
      <c r="H96" s="28">
        <f>TRUNC(SUMIF(N94:N95,N93,H94:H95),0)</f>
        <v>7695</v>
      </c>
      <c r="I96" s="24"/>
      <c r="J96" s="28">
        <f>TRUNC(SUMIF(N94:N95,N93,J94:J95),0)</f>
        <v>307</v>
      </c>
      <c r="K96" s="24"/>
      <c r="L96" s="28">
        <f>F96+H96+J96</f>
        <v>8002</v>
      </c>
      <c r="M96" s="20" t="s">
        <v>74</v>
      </c>
      <c r="N96" s="1" t="s">
        <v>609</v>
      </c>
      <c r="O96" s="1" t="s">
        <v>609</v>
      </c>
      <c r="P96" s="1" t="s">
        <v>74</v>
      </c>
      <c r="Q96" s="1" t="s">
        <v>74</v>
      </c>
      <c r="R96" s="1" t="s">
        <v>74</v>
      </c>
      <c r="AV96" s="1" t="s">
        <v>74</v>
      </c>
      <c r="AW96" s="1" t="s">
        <v>74</v>
      </c>
      <c r="AX96" s="1" t="s">
        <v>74</v>
      </c>
      <c r="AY96" s="1" t="s">
        <v>74</v>
      </c>
      <c r="AZ96" s="1" t="s">
        <v>74</v>
      </c>
    </row>
    <row r="97" spans="1:52" ht="30" customHeight="1" x14ac:dyDescent="0.3">
      <c r="A97" s="22"/>
      <c r="B97" s="22"/>
      <c r="C97" s="22"/>
      <c r="D97" s="22"/>
      <c r="E97" s="25"/>
      <c r="F97" s="29"/>
      <c r="G97" s="25"/>
      <c r="H97" s="29"/>
      <c r="I97" s="25"/>
      <c r="J97" s="29"/>
      <c r="K97" s="25"/>
      <c r="L97" s="29"/>
      <c r="M97" s="22"/>
    </row>
    <row r="98" spans="1:52" ht="30" customHeight="1" x14ac:dyDescent="0.3">
      <c r="A98" s="17" t="s">
        <v>178</v>
      </c>
      <c r="B98" s="18"/>
      <c r="C98" s="18"/>
      <c r="D98" s="18"/>
      <c r="E98" s="23"/>
      <c r="F98" s="27"/>
      <c r="G98" s="23"/>
      <c r="H98" s="27"/>
      <c r="I98" s="23"/>
      <c r="J98" s="27"/>
      <c r="K98" s="23"/>
      <c r="L98" s="27"/>
      <c r="M98" s="19"/>
      <c r="N98" s="1" t="s">
        <v>856</v>
      </c>
    </row>
    <row r="99" spans="1:52" ht="30" customHeight="1" x14ac:dyDescent="0.3">
      <c r="A99" s="20" t="s">
        <v>89</v>
      </c>
      <c r="B99" s="20" t="s">
        <v>691</v>
      </c>
      <c r="C99" s="20" t="s">
        <v>93</v>
      </c>
      <c r="D99" s="21">
        <v>4.2999999999999997E-2</v>
      </c>
      <c r="E99" s="24">
        <f>단가대비표!O52</f>
        <v>0</v>
      </c>
      <c r="F99" s="28">
        <f>TRUNC(E99*D99,1)</f>
        <v>0</v>
      </c>
      <c r="G99" s="24">
        <f>단가대비표!P52</f>
        <v>248238</v>
      </c>
      <c r="H99" s="28">
        <f>TRUNC(G99*D99,1)</f>
        <v>10674.2</v>
      </c>
      <c r="I99" s="24">
        <f>단가대비표!V52</f>
        <v>0</v>
      </c>
      <c r="J99" s="28">
        <f>TRUNC(I99*D99,1)</f>
        <v>0</v>
      </c>
      <c r="K99" s="24">
        <f>TRUNC(E99+G99+I99,1)</f>
        <v>248238</v>
      </c>
      <c r="L99" s="28">
        <f>TRUNC(F99+H99+J99,1)</f>
        <v>10674.2</v>
      </c>
      <c r="M99" s="20" t="s">
        <v>74</v>
      </c>
      <c r="N99" s="1" t="s">
        <v>856</v>
      </c>
      <c r="O99" s="1" t="s">
        <v>417</v>
      </c>
      <c r="P99" s="1" t="s">
        <v>71</v>
      </c>
      <c r="Q99" s="1" t="s">
        <v>71</v>
      </c>
      <c r="R99" s="1" t="s">
        <v>69</v>
      </c>
      <c r="V99">
        <v>1</v>
      </c>
      <c r="AV99" s="1" t="s">
        <v>74</v>
      </c>
      <c r="AW99" s="1" t="s">
        <v>473</v>
      </c>
      <c r="AX99" s="1" t="s">
        <v>74</v>
      </c>
      <c r="AY99" s="1" t="s">
        <v>74</v>
      </c>
      <c r="AZ99" s="1" t="s">
        <v>74</v>
      </c>
    </row>
    <row r="100" spans="1:52" ht="30" customHeight="1" x14ac:dyDescent="0.3">
      <c r="A100" s="20" t="s">
        <v>692</v>
      </c>
      <c r="B100" s="20" t="s">
        <v>717</v>
      </c>
      <c r="C100" s="20" t="s">
        <v>91</v>
      </c>
      <c r="D100" s="21">
        <v>1</v>
      </c>
      <c r="E100" s="24">
        <v>0</v>
      </c>
      <c r="F100" s="28">
        <f>TRUNC(E100*D100,1)</f>
        <v>0</v>
      </c>
      <c r="G100" s="24">
        <v>0</v>
      </c>
      <c r="H100" s="28">
        <f>TRUNC(G100*D100,1)</f>
        <v>0</v>
      </c>
      <c r="I100" s="24">
        <f>TRUNC(SUMIF(V99:V100,RIGHTB(O100,1),H99:H100)*U100,2)</f>
        <v>213.48</v>
      </c>
      <c r="J100" s="28">
        <f>TRUNC(I100*D100,1)</f>
        <v>213.4</v>
      </c>
      <c r="K100" s="24">
        <f>TRUNC(E100+G100+I100,1)</f>
        <v>213.4</v>
      </c>
      <c r="L100" s="28">
        <f>TRUNC(F100+H100+J100,1)</f>
        <v>213.4</v>
      </c>
      <c r="M100" s="20" t="s">
        <v>74</v>
      </c>
      <c r="N100" s="1" t="s">
        <v>856</v>
      </c>
      <c r="O100" s="1" t="s">
        <v>871</v>
      </c>
      <c r="P100" s="1" t="s">
        <v>71</v>
      </c>
      <c r="Q100" s="1" t="s">
        <v>71</v>
      </c>
      <c r="R100" s="1" t="s">
        <v>71</v>
      </c>
      <c r="S100">
        <v>1</v>
      </c>
      <c r="T100">
        <v>2</v>
      </c>
      <c r="U100">
        <v>0.02</v>
      </c>
      <c r="AV100" s="1" t="s">
        <v>74</v>
      </c>
      <c r="AW100" s="1" t="s">
        <v>202</v>
      </c>
      <c r="AX100" s="1" t="s">
        <v>74</v>
      </c>
      <c r="AY100" s="1" t="s">
        <v>74</v>
      </c>
      <c r="AZ100" s="1" t="s">
        <v>74</v>
      </c>
    </row>
    <row r="101" spans="1:52" ht="30" customHeight="1" x14ac:dyDescent="0.3">
      <c r="A101" s="20" t="s">
        <v>309</v>
      </c>
      <c r="B101" s="20" t="s">
        <v>74</v>
      </c>
      <c r="C101" s="20" t="s">
        <v>74</v>
      </c>
      <c r="D101" s="21"/>
      <c r="E101" s="24"/>
      <c r="F101" s="28">
        <f>TRUNC(SUMIF(N99:N100,N98,F99:F100),0)</f>
        <v>0</v>
      </c>
      <c r="G101" s="24"/>
      <c r="H101" s="28">
        <f>TRUNC(SUMIF(N99:N100,N98,H99:H100),0)</f>
        <v>10674</v>
      </c>
      <c r="I101" s="24"/>
      <c r="J101" s="28">
        <f>TRUNC(SUMIF(N99:N100,N98,J99:J100),0)</f>
        <v>213</v>
      </c>
      <c r="K101" s="24"/>
      <c r="L101" s="28">
        <f>F101+H101+J101</f>
        <v>10887</v>
      </c>
      <c r="M101" s="20" t="s">
        <v>74</v>
      </c>
      <c r="N101" s="1" t="s">
        <v>609</v>
      </c>
      <c r="O101" s="1" t="s">
        <v>609</v>
      </c>
      <c r="P101" s="1" t="s">
        <v>74</v>
      </c>
      <c r="Q101" s="1" t="s">
        <v>74</v>
      </c>
      <c r="R101" s="1" t="s">
        <v>74</v>
      </c>
      <c r="AV101" s="1" t="s">
        <v>74</v>
      </c>
      <c r="AW101" s="1" t="s">
        <v>74</v>
      </c>
      <c r="AX101" s="1" t="s">
        <v>74</v>
      </c>
      <c r="AY101" s="1" t="s">
        <v>74</v>
      </c>
      <c r="AZ101" s="1" t="s">
        <v>74</v>
      </c>
    </row>
    <row r="102" spans="1:52" ht="30" customHeight="1" x14ac:dyDescent="0.3">
      <c r="A102" s="22"/>
      <c r="B102" s="22"/>
      <c r="C102" s="22"/>
      <c r="D102" s="22"/>
      <c r="E102" s="25"/>
      <c r="F102" s="29"/>
      <c r="G102" s="25"/>
      <c r="H102" s="29"/>
      <c r="I102" s="25"/>
      <c r="J102" s="29"/>
      <c r="K102" s="25"/>
      <c r="L102" s="29"/>
      <c r="M102" s="22"/>
    </row>
    <row r="103" spans="1:52" ht="30" customHeight="1" x14ac:dyDescent="0.3">
      <c r="A103" s="17" t="s">
        <v>183</v>
      </c>
      <c r="B103" s="18"/>
      <c r="C103" s="18"/>
      <c r="D103" s="18"/>
      <c r="E103" s="23"/>
      <c r="F103" s="27"/>
      <c r="G103" s="23"/>
      <c r="H103" s="27"/>
      <c r="I103" s="23"/>
      <c r="J103" s="27"/>
      <c r="K103" s="23"/>
      <c r="L103" s="27"/>
      <c r="M103" s="19"/>
      <c r="N103" s="1" t="s">
        <v>862</v>
      </c>
    </row>
    <row r="104" spans="1:52" ht="30" customHeight="1" x14ac:dyDescent="0.3">
      <c r="A104" s="20" t="s">
        <v>89</v>
      </c>
      <c r="B104" s="20" t="s">
        <v>691</v>
      </c>
      <c r="C104" s="20" t="s">
        <v>93</v>
      </c>
      <c r="D104" s="21">
        <v>9.6000000000000002E-2</v>
      </c>
      <c r="E104" s="24">
        <f>단가대비표!O52</f>
        <v>0</v>
      </c>
      <c r="F104" s="28">
        <f>TRUNC(E104*D104,1)</f>
        <v>0</v>
      </c>
      <c r="G104" s="24">
        <f>단가대비표!P52</f>
        <v>248238</v>
      </c>
      <c r="H104" s="28">
        <f>TRUNC(G104*D104,1)</f>
        <v>23830.799999999999</v>
      </c>
      <c r="I104" s="24">
        <f>단가대비표!V52</f>
        <v>0</v>
      </c>
      <c r="J104" s="28">
        <f>TRUNC(I104*D104,1)</f>
        <v>0</v>
      </c>
      <c r="K104" s="24">
        <f t="shared" ref="K104:L106" si="11">TRUNC(E104+G104+I104,1)</f>
        <v>248238</v>
      </c>
      <c r="L104" s="28">
        <f t="shared" si="11"/>
        <v>23830.799999999999</v>
      </c>
      <c r="M104" s="20" t="s">
        <v>74</v>
      </c>
      <c r="N104" s="1" t="s">
        <v>862</v>
      </c>
      <c r="O104" s="1" t="s">
        <v>417</v>
      </c>
      <c r="P104" s="1" t="s">
        <v>71</v>
      </c>
      <c r="Q104" s="1" t="s">
        <v>71</v>
      </c>
      <c r="R104" s="1" t="s">
        <v>69</v>
      </c>
      <c r="V104">
        <v>1</v>
      </c>
      <c r="AV104" s="1" t="s">
        <v>74</v>
      </c>
      <c r="AW104" s="1" t="s">
        <v>481</v>
      </c>
      <c r="AX104" s="1" t="s">
        <v>74</v>
      </c>
      <c r="AY104" s="1" t="s">
        <v>74</v>
      </c>
      <c r="AZ104" s="1" t="s">
        <v>74</v>
      </c>
    </row>
    <row r="105" spans="1:52" ht="30" customHeight="1" x14ac:dyDescent="0.3">
      <c r="A105" s="20" t="s">
        <v>690</v>
      </c>
      <c r="B105" s="20" t="s">
        <v>691</v>
      </c>
      <c r="C105" s="20" t="s">
        <v>93</v>
      </c>
      <c r="D105" s="21">
        <v>4.8000000000000001E-2</v>
      </c>
      <c r="E105" s="24">
        <f>단가대비표!O48</f>
        <v>0</v>
      </c>
      <c r="F105" s="28">
        <f>TRUNC(E105*D105,1)</f>
        <v>0</v>
      </c>
      <c r="G105" s="24">
        <f>단가대비표!P48</f>
        <v>165545</v>
      </c>
      <c r="H105" s="28">
        <f>TRUNC(G105*D105,1)</f>
        <v>7946.1</v>
      </c>
      <c r="I105" s="24">
        <f>단가대비표!V48</f>
        <v>0</v>
      </c>
      <c r="J105" s="28">
        <f>TRUNC(I105*D105,1)</f>
        <v>0</v>
      </c>
      <c r="K105" s="24">
        <f t="shared" si="11"/>
        <v>165545</v>
      </c>
      <c r="L105" s="28">
        <f t="shared" si="11"/>
        <v>7946.1</v>
      </c>
      <c r="M105" s="20" t="s">
        <v>74</v>
      </c>
      <c r="N105" s="1" t="s">
        <v>862</v>
      </c>
      <c r="O105" s="1" t="s">
        <v>424</v>
      </c>
      <c r="P105" s="1" t="s">
        <v>71</v>
      </c>
      <c r="Q105" s="1" t="s">
        <v>71</v>
      </c>
      <c r="R105" s="1" t="s">
        <v>69</v>
      </c>
      <c r="V105">
        <v>1</v>
      </c>
      <c r="AV105" s="1" t="s">
        <v>74</v>
      </c>
      <c r="AW105" s="1" t="s">
        <v>482</v>
      </c>
      <c r="AX105" s="1" t="s">
        <v>74</v>
      </c>
      <c r="AY105" s="1" t="s">
        <v>74</v>
      </c>
      <c r="AZ105" s="1" t="s">
        <v>74</v>
      </c>
    </row>
    <row r="106" spans="1:52" ht="30" customHeight="1" x14ac:dyDescent="0.3">
      <c r="A106" s="20" t="s">
        <v>692</v>
      </c>
      <c r="B106" s="20" t="s">
        <v>717</v>
      </c>
      <c r="C106" s="20" t="s">
        <v>91</v>
      </c>
      <c r="D106" s="21">
        <v>1</v>
      </c>
      <c r="E106" s="24">
        <v>0</v>
      </c>
      <c r="F106" s="28">
        <f>TRUNC(E106*D106,1)</f>
        <v>0</v>
      </c>
      <c r="G106" s="24">
        <v>0</v>
      </c>
      <c r="H106" s="28">
        <f>TRUNC(G106*D106,1)</f>
        <v>0</v>
      </c>
      <c r="I106" s="24">
        <f>TRUNC(SUMIF(V104:V106,RIGHTB(O106,1),H104:H106)*U106,2)</f>
        <v>635.53</v>
      </c>
      <c r="J106" s="28">
        <f>TRUNC(I106*D106,1)</f>
        <v>635.5</v>
      </c>
      <c r="K106" s="24">
        <f t="shared" si="11"/>
        <v>635.5</v>
      </c>
      <c r="L106" s="28">
        <f t="shared" si="11"/>
        <v>635.5</v>
      </c>
      <c r="M106" s="20" t="s">
        <v>74</v>
      </c>
      <c r="N106" s="1" t="s">
        <v>862</v>
      </c>
      <c r="O106" s="1" t="s">
        <v>871</v>
      </c>
      <c r="P106" s="1" t="s">
        <v>71</v>
      </c>
      <c r="Q106" s="1" t="s">
        <v>71</v>
      </c>
      <c r="R106" s="1" t="s">
        <v>71</v>
      </c>
      <c r="S106">
        <v>1</v>
      </c>
      <c r="T106">
        <v>2</v>
      </c>
      <c r="U106">
        <v>0.02</v>
      </c>
      <c r="AV106" s="1" t="s">
        <v>74</v>
      </c>
      <c r="AW106" s="1" t="s">
        <v>218</v>
      </c>
      <c r="AX106" s="1" t="s">
        <v>74</v>
      </c>
      <c r="AY106" s="1" t="s">
        <v>74</v>
      </c>
      <c r="AZ106" s="1" t="s">
        <v>74</v>
      </c>
    </row>
    <row r="107" spans="1:52" ht="30" customHeight="1" x14ac:dyDescent="0.3">
      <c r="A107" s="20" t="s">
        <v>309</v>
      </c>
      <c r="B107" s="20" t="s">
        <v>74</v>
      </c>
      <c r="C107" s="20" t="s">
        <v>74</v>
      </c>
      <c r="D107" s="21"/>
      <c r="E107" s="24"/>
      <c r="F107" s="28">
        <f>TRUNC(SUMIF(N104:N106,N103,F104:F106),0)</f>
        <v>0</v>
      </c>
      <c r="G107" s="24"/>
      <c r="H107" s="28">
        <f>TRUNC(SUMIF(N104:N106,N103,H104:H106),0)</f>
        <v>31776</v>
      </c>
      <c r="I107" s="24"/>
      <c r="J107" s="28">
        <f>TRUNC(SUMIF(N104:N106,N103,J104:J106),0)</f>
        <v>635</v>
      </c>
      <c r="K107" s="24"/>
      <c r="L107" s="28">
        <f>F107+H107+J107</f>
        <v>32411</v>
      </c>
      <c r="M107" s="20" t="s">
        <v>74</v>
      </c>
      <c r="N107" s="1" t="s">
        <v>609</v>
      </c>
      <c r="O107" s="1" t="s">
        <v>609</v>
      </c>
      <c r="P107" s="1" t="s">
        <v>74</v>
      </c>
      <c r="Q107" s="1" t="s">
        <v>74</v>
      </c>
      <c r="R107" s="1" t="s">
        <v>74</v>
      </c>
      <c r="AV107" s="1" t="s">
        <v>74</v>
      </c>
      <c r="AW107" s="1" t="s">
        <v>74</v>
      </c>
      <c r="AX107" s="1" t="s">
        <v>74</v>
      </c>
      <c r="AY107" s="1" t="s">
        <v>74</v>
      </c>
      <c r="AZ107" s="1" t="s">
        <v>74</v>
      </c>
    </row>
    <row r="108" spans="1:52" ht="30" customHeight="1" x14ac:dyDescent="0.3">
      <c r="A108" s="22"/>
      <c r="B108" s="22"/>
      <c r="C108" s="22"/>
      <c r="D108" s="22"/>
      <c r="E108" s="25"/>
      <c r="F108" s="29"/>
      <c r="G108" s="25"/>
      <c r="H108" s="29"/>
      <c r="I108" s="25"/>
      <c r="J108" s="29"/>
      <c r="K108" s="25"/>
      <c r="L108" s="29"/>
      <c r="M108" s="22"/>
    </row>
    <row r="109" spans="1:52" ht="30" customHeight="1" x14ac:dyDescent="0.3">
      <c r="A109" s="17" t="s">
        <v>254</v>
      </c>
      <c r="B109" s="18"/>
      <c r="C109" s="18"/>
      <c r="D109" s="18"/>
      <c r="E109" s="23"/>
      <c r="F109" s="27"/>
      <c r="G109" s="23"/>
      <c r="H109" s="27"/>
      <c r="I109" s="23"/>
      <c r="J109" s="27"/>
      <c r="K109" s="23"/>
      <c r="L109" s="27"/>
      <c r="M109" s="19"/>
      <c r="N109" s="1" t="s">
        <v>864</v>
      </c>
    </row>
    <row r="110" spans="1:52" ht="30" customHeight="1" x14ac:dyDescent="0.3">
      <c r="A110" s="20" t="s">
        <v>702</v>
      </c>
      <c r="B110" s="20" t="s">
        <v>711</v>
      </c>
      <c r="C110" s="20" t="s">
        <v>86</v>
      </c>
      <c r="D110" s="21">
        <v>1</v>
      </c>
      <c r="E110" s="24">
        <f>단가대비표!O44</f>
        <v>44</v>
      </c>
      <c r="F110" s="28">
        <f>TRUNC(E110*D110,1)</f>
        <v>44</v>
      </c>
      <c r="G110" s="24">
        <f>단가대비표!P44</f>
        <v>2147</v>
      </c>
      <c r="H110" s="28">
        <f>TRUNC(G110*D110,1)</f>
        <v>2147</v>
      </c>
      <c r="I110" s="24">
        <f>단가대비표!V44</f>
        <v>0</v>
      </c>
      <c r="J110" s="28">
        <f>TRUNC(I110*D110,1)</f>
        <v>0</v>
      </c>
      <c r="K110" s="24">
        <f>TRUNC(E110+G110+I110,1)</f>
        <v>2191</v>
      </c>
      <c r="L110" s="28">
        <f>TRUNC(F110+H110+J110,1)</f>
        <v>2191</v>
      </c>
      <c r="M110" s="20" t="s">
        <v>893</v>
      </c>
      <c r="N110" s="1" t="s">
        <v>864</v>
      </c>
      <c r="O110" s="1" t="s">
        <v>853</v>
      </c>
      <c r="P110" s="1" t="s">
        <v>71</v>
      </c>
      <c r="Q110" s="1" t="s">
        <v>71</v>
      </c>
      <c r="R110" s="1" t="s">
        <v>69</v>
      </c>
      <c r="AV110" s="1" t="s">
        <v>74</v>
      </c>
      <c r="AW110" s="1" t="s">
        <v>209</v>
      </c>
      <c r="AX110" s="1" t="s">
        <v>74</v>
      </c>
      <c r="AY110" s="1" t="s">
        <v>74</v>
      </c>
      <c r="AZ110" s="1" t="s">
        <v>74</v>
      </c>
    </row>
    <row r="111" spans="1:52" ht="30" customHeight="1" x14ac:dyDescent="0.3">
      <c r="A111" s="20" t="s">
        <v>309</v>
      </c>
      <c r="B111" s="20" t="s">
        <v>74</v>
      </c>
      <c r="C111" s="20" t="s">
        <v>74</v>
      </c>
      <c r="D111" s="21"/>
      <c r="E111" s="24"/>
      <c r="F111" s="28">
        <f>TRUNC(SUMIF(N110:N110,N109,F110:F110),0)</f>
        <v>44</v>
      </c>
      <c r="G111" s="24"/>
      <c r="H111" s="28">
        <f>TRUNC(SUMIF(N110:N110,N109,H110:H110),0)</f>
        <v>2147</v>
      </c>
      <c r="I111" s="24"/>
      <c r="J111" s="28">
        <f>TRUNC(SUMIF(N110:N110,N109,J110:J110),0)</f>
        <v>0</v>
      </c>
      <c r="K111" s="24"/>
      <c r="L111" s="28">
        <f>F111+H111+J111</f>
        <v>2191</v>
      </c>
      <c r="M111" s="20" t="s">
        <v>74</v>
      </c>
      <c r="N111" s="1" t="s">
        <v>609</v>
      </c>
      <c r="O111" s="1" t="s">
        <v>609</v>
      </c>
      <c r="P111" s="1" t="s">
        <v>74</v>
      </c>
      <c r="Q111" s="1" t="s">
        <v>74</v>
      </c>
      <c r="R111" s="1" t="s">
        <v>74</v>
      </c>
      <c r="AV111" s="1" t="s">
        <v>74</v>
      </c>
      <c r="AW111" s="1" t="s">
        <v>74</v>
      </c>
      <c r="AX111" s="1" t="s">
        <v>74</v>
      </c>
      <c r="AY111" s="1" t="s">
        <v>74</v>
      </c>
      <c r="AZ111" s="1" t="s">
        <v>74</v>
      </c>
    </row>
    <row r="112" spans="1:52" ht="30" customHeight="1" x14ac:dyDescent="0.3">
      <c r="A112" s="22"/>
      <c r="B112" s="22"/>
      <c r="C112" s="22"/>
      <c r="D112" s="22"/>
      <c r="E112" s="25"/>
      <c r="F112" s="29"/>
      <c r="G112" s="25"/>
      <c r="H112" s="29"/>
      <c r="I112" s="25"/>
      <c r="J112" s="29"/>
      <c r="K112" s="25"/>
      <c r="L112" s="29"/>
      <c r="M112" s="22"/>
    </row>
    <row r="113" spans="1:52" ht="30" customHeight="1" x14ac:dyDescent="0.3">
      <c r="A113" s="17" t="s">
        <v>13</v>
      </c>
      <c r="B113" s="18"/>
      <c r="C113" s="18"/>
      <c r="D113" s="18"/>
      <c r="E113" s="23"/>
      <c r="F113" s="27"/>
      <c r="G113" s="23"/>
      <c r="H113" s="27"/>
      <c r="I113" s="23"/>
      <c r="J113" s="27"/>
      <c r="K113" s="23"/>
      <c r="L113" s="27"/>
      <c r="M113" s="19"/>
      <c r="N113" s="1" t="s">
        <v>861</v>
      </c>
    </row>
    <row r="114" spans="1:52" ht="30" customHeight="1" x14ac:dyDescent="0.3">
      <c r="A114" s="20" t="s">
        <v>94</v>
      </c>
      <c r="B114" s="20" t="s">
        <v>691</v>
      </c>
      <c r="C114" s="20" t="s">
        <v>93</v>
      </c>
      <c r="D114" s="21">
        <v>0.124</v>
      </c>
      <c r="E114" s="24">
        <f>단가대비표!O53</f>
        <v>0</v>
      </c>
      <c r="F114" s="28">
        <f>TRUNC(E114*D114,1)</f>
        <v>0</v>
      </c>
      <c r="G114" s="24">
        <f>단가대비표!P53</f>
        <v>247643</v>
      </c>
      <c r="H114" s="28">
        <f>TRUNC(G114*D114,1)</f>
        <v>30707.7</v>
      </c>
      <c r="I114" s="24">
        <f>단가대비표!V53</f>
        <v>0</v>
      </c>
      <c r="J114" s="28">
        <f>TRUNC(I114*D114,1)</f>
        <v>0</v>
      </c>
      <c r="K114" s="24">
        <f>TRUNC(E114+G114+I114,1)</f>
        <v>247643</v>
      </c>
      <c r="L114" s="28">
        <f>TRUNC(F114+H114+J114,1)</f>
        <v>30707.7</v>
      </c>
      <c r="M114" s="20" t="s">
        <v>74</v>
      </c>
      <c r="N114" s="1" t="s">
        <v>861</v>
      </c>
      <c r="O114" s="1" t="s">
        <v>425</v>
      </c>
      <c r="P114" s="1" t="s">
        <v>71</v>
      </c>
      <c r="Q114" s="1" t="s">
        <v>71</v>
      </c>
      <c r="R114" s="1" t="s">
        <v>69</v>
      </c>
      <c r="AV114" s="1" t="s">
        <v>74</v>
      </c>
      <c r="AW114" s="1" t="s">
        <v>495</v>
      </c>
      <c r="AX114" s="1" t="s">
        <v>74</v>
      </c>
      <c r="AY114" s="1" t="s">
        <v>74</v>
      </c>
      <c r="AZ114" s="1" t="s">
        <v>74</v>
      </c>
    </row>
    <row r="115" spans="1:52" ht="30" customHeight="1" x14ac:dyDescent="0.3">
      <c r="A115" s="20" t="s">
        <v>690</v>
      </c>
      <c r="B115" s="20" t="s">
        <v>691</v>
      </c>
      <c r="C115" s="20" t="s">
        <v>93</v>
      </c>
      <c r="D115" s="21">
        <v>1.7000000000000001E-2</v>
      </c>
      <c r="E115" s="24">
        <f>단가대비표!O48</f>
        <v>0</v>
      </c>
      <c r="F115" s="28">
        <f>TRUNC(E115*D115,1)</f>
        <v>0</v>
      </c>
      <c r="G115" s="24">
        <f>단가대비표!P48</f>
        <v>165545</v>
      </c>
      <c r="H115" s="28">
        <f>TRUNC(G115*D115,1)</f>
        <v>2814.2</v>
      </c>
      <c r="I115" s="24">
        <f>단가대비표!V48</f>
        <v>0</v>
      </c>
      <c r="J115" s="28">
        <f>TRUNC(I115*D115,1)</f>
        <v>0</v>
      </c>
      <c r="K115" s="24">
        <f>TRUNC(E115+G115+I115,1)</f>
        <v>165545</v>
      </c>
      <c r="L115" s="28">
        <f>TRUNC(F115+H115+J115,1)</f>
        <v>2814.2</v>
      </c>
      <c r="M115" s="20" t="s">
        <v>74</v>
      </c>
      <c r="N115" s="1" t="s">
        <v>861</v>
      </c>
      <c r="O115" s="1" t="s">
        <v>424</v>
      </c>
      <c r="P115" s="1" t="s">
        <v>71</v>
      </c>
      <c r="Q115" s="1" t="s">
        <v>71</v>
      </c>
      <c r="R115" s="1" t="s">
        <v>69</v>
      </c>
      <c r="AV115" s="1" t="s">
        <v>74</v>
      </c>
      <c r="AW115" s="1" t="s">
        <v>472</v>
      </c>
      <c r="AX115" s="1" t="s">
        <v>74</v>
      </c>
      <c r="AY115" s="1" t="s">
        <v>74</v>
      </c>
      <c r="AZ115" s="1" t="s">
        <v>74</v>
      </c>
    </row>
    <row r="116" spans="1:52" ht="30" customHeight="1" x14ac:dyDescent="0.3">
      <c r="A116" s="20" t="s">
        <v>309</v>
      </c>
      <c r="B116" s="20" t="s">
        <v>74</v>
      </c>
      <c r="C116" s="20" t="s">
        <v>74</v>
      </c>
      <c r="D116" s="21"/>
      <c r="E116" s="24"/>
      <c r="F116" s="28">
        <f>TRUNC(SUMIF(N114:N115,N113,F114:F115),0)</f>
        <v>0</v>
      </c>
      <c r="G116" s="24"/>
      <c r="H116" s="28">
        <f>TRUNC(SUMIF(N114:N115,N113,H114:H115),0)</f>
        <v>33521</v>
      </c>
      <c r="I116" s="24"/>
      <c r="J116" s="28">
        <f>TRUNC(SUMIF(N114:N115,N113,J114:J115),0)</f>
        <v>0</v>
      </c>
      <c r="K116" s="24"/>
      <c r="L116" s="28">
        <f>F116+H116+J116</f>
        <v>33521</v>
      </c>
      <c r="M116" s="20" t="s">
        <v>74</v>
      </c>
      <c r="N116" s="1" t="s">
        <v>609</v>
      </c>
      <c r="O116" s="1" t="s">
        <v>609</v>
      </c>
      <c r="P116" s="1" t="s">
        <v>74</v>
      </c>
      <c r="Q116" s="1" t="s">
        <v>74</v>
      </c>
      <c r="R116" s="1" t="s">
        <v>74</v>
      </c>
      <c r="AV116" s="1" t="s">
        <v>74</v>
      </c>
      <c r="AW116" s="1" t="s">
        <v>74</v>
      </c>
      <c r="AX116" s="1" t="s">
        <v>74</v>
      </c>
      <c r="AY116" s="1" t="s">
        <v>74</v>
      </c>
      <c r="AZ116" s="1" t="s">
        <v>74</v>
      </c>
    </row>
    <row r="117" spans="1:52" ht="30" customHeight="1" x14ac:dyDescent="0.3">
      <c r="A117" s="22"/>
      <c r="B117" s="22"/>
      <c r="C117" s="22"/>
      <c r="D117" s="22"/>
      <c r="E117" s="25"/>
      <c r="F117" s="29"/>
      <c r="G117" s="25"/>
      <c r="H117" s="29"/>
      <c r="I117" s="25"/>
      <c r="J117" s="29"/>
      <c r="K117" s="25"/>
      <c r="L117" s="29"/>
      <c r="M117" s="22"/>
    </row>
    <row r="118" spans="1:52" ht="30" customHeight="1" x14ac:dyDescent="0.3">
      <c r="A118" s="17" t="s">
        <v>581</v>
      </c>
      <c r="B118" s="18"/>
      <c r="C118" s="18"/>
      <c r="D118" s="18"/>
      <c r="E118" s="23"/>
      <c r="F118" s="27"/>
      <c r="G118" s="23"/>
      <c r="H118" s="27"/>
      <c r="I118" s="23"/>
      <c r="J118" s="27"/>
      <c r="K118" s="23"/>
      <c r="L118" s="27"/>
      <c r="M118" s="19"/>
      <c r="N118" s="1" t="s">
        <v>863</v>
      </c>
    </row>
    <row r="119" spans="1:52" ht="30" customHeight="1" x14ac:dyDescent="0.3">
      <c r="A119" s="20" t="s">
        <v>90</v>
      </c>
      <c r="B119" s="20" t="s">
        <v>691</v>
      </c>
      <c r="C119" s="20" t="s">
        <v>93</v>
      </c>
      <c r="D119" s="21">
        <v>1.6E-2</v>
      </c>
      <c r="E119" s="24">
        <f>단가대비표!O54</f>
        <v>0</v>
      </c>
      <c r="F119" s="28">
        <f>TRUNC(E119*D119,1)</f>
        <v>0</v>
      </c>
      <c r="G119" s="24">
        <f>단가대비표!P54</f>
        <v>243538</v>
      </c>
      <c r="H119" s="28">
        <f>TRUNC(G119*D119,1)</f>
        <v>3896.6</v>
      </c>
      <c r="I119" s="24">
        <f>단가대비표!V54</f>
        <v>0</v>
      </c>
      <c r="J119" s="28">
        <f>TRUNC(I119*D119,1)</f>
        <v>0</v>
      </c>
      <c r="K119" s="24">
        <f t="shared" ref="K119:L121" si="12">TRUNC(E119+G119+I119,1)</f>
        <v>243538</v>
      </c>
      <c r="L119" s="28">
        <f t="shared" si="12"/>
        <v>3896.6</v>
      </c>
      <c r="M119" s="20" t="s">
        <v>74</v>
      </c>
      <c r="N119" s="1" t="s">
        <v>863</v>
      </c>
      <c r="O119" s="1" t="s">
        <v>422</v>
      </c>
      <c r="P119" s="1" t="s">
        <v>71</v>
      </c>
      <c r="Q119" s="1" t="s">
        <v>71</v>
      </c>
      <c r="R119" s="1" t="s">
        <v>69</v>
      </c>
      <c r="V119">
        <v>1</v>
      </c>
      <c r="AV119" s="1" t="s">
        <v>74</v>
      </c>
      <c r="AW119" s="1" t="s">
        <v>493</v>
      </c>
      <c r="AX119" s="1" t="s">
        <v>74</v>
      </c>
      <c r="AY119" s="1" t="s">
        <v>74</v>
      </c>
      <c r="AZ119" s="1" t="s">
        <v>74</v>
      </c>
    </row>
    <row r="120" spans="1:52" ht="30" customHeight="1" x14ac:dyDescent="0.3">
      <c r="A120" s="20" t="s">
        <v>690</v>
      </c>
      <c r="B120" s="20" t="s">
        <v>691</v>
      </c>
      <c r="C120" s="20" t="s">
        <v>93</v>
      </c>
      <c r="D120" s="21">
        <v>1.0999999999999999E-2</v>
      </c>
      <c r="E120" s="24">
        <f>단가대비표!O48</f>
        <v>0</v>
      </c>
      <c r="F120" s="28">
        <f>TRUNC(E120*D120,1)</f>
        <v>0</v>
      </c>
      <c r="G120" s="24">
        <f>단가대비표!P48</f>
        <v>165545</v>
      </c>
      <c r="H120" s="28">
        <f>TRUNC(G120*D120,1)</f>
        <v>1820.9</v>
      </c>
      <c r="I120" s="24">
        <f>단가대비표!V48</f>
        <v>0</v>
      </c>
      <c r="J120" s="28">
        <f>TRUNC(I120*D120,1)</f>
        <v>0</v>
      </c>
      <c r="K120" s="24">
        <f t="shared" si="12"/>
        <v>165545</v>
      </c>
      <c r="L120" s="28">
        <f t="shared" si="12"/>
        <v>1820.9</v>
      </c>
      <c r="M120" s="20" t="s">
        <v>74</v>
      </c>
      <c r="N120" s="1" t="s">
        <v>863</v>
      </c>
      <c r="O120" s="1" t="s">
        <v>424</v>
      </c>
      <c r="P120" s="1" t="s">
        <v>71</v>
      </c>
      <c r="Q120" s="1" t="s">
        <v>71</v>
      </c>
      <c r="R120" s="1" t="s">
        <v>69</v>
      </c>
      <c r="V120">
        <v>1</v>
      </c>
      <c r="AV120" s="1" t="s">
        <v>74</v>
      </c>
      <c r="AW120" s="1" t="s">
        <v>469</v>
      </c>
      <c r="AX120" s="1" t="s">
        <v>74</v>
      </c>
      <c r="AY120" s="1" t="s">
        <v>74</v>
      </c>
      <c r="AZ120" s="1" t="s">
        <v>74</v>
      </c>
    </row>
    <row r="121" spans="1:52" ht="30" customHeight="1" x14ac:dyDescent="0.3">
      <c r="A121" s="20" t="s">
        <v>692</v>
      </c>
      <c r="B121" s="20" t="s">
        <v>717</v>
      </c>
      <c r="C121" s="20" t="s">
        <v>91</v>
      </c>
      <c r="D121" s="21">
        <v>1</v>
      </c>
      <c r="E121" s="24">
        <v>0</v>
      </c>
      <c r="F121" s="28">
        <f>TRUNC(E121*D121,1)</f>
        <v>0</v>
      </c>
      <c r="G121" s="24">
        <v>0</v>
      </c>
      <c r="H121" s="28">
        <f>TRUNC(G121*D121,1)</f>
        <v>0</v>
      </c>
      <c r="I121" s="24">
        <f>TRUNC(SUMIF(V119:V121,RIGHTB(O121,1),H119:H121)*U121,2)</f>
        <v>114.35</v>
      </c>
      <c r="J121" s="28">
        <f>TRUNC(I121*D121,1)</f>
        <v>114.3</v>
      </c>
      <c r="K121" s="24">
        <f t="shared" si="12"/>
        <v>114.3</v>
      </c>
      <c r="L121" s="28">
        <f t="shared" si="12"/>
        <v>114.3</v>
      </c>
      <c r="M121" s="20" t="s">
        <v>74</v>
      </c>
      <c r="N121" s="1" t="s">
        <v>863</v>
      </c>
      <c r="O121" s="1" t="s">
        <v>871</v>
      </c>
      <c r="P121" s="1" t="s">
        <v>71</v>
      </c>
      <c r="Q121" s="1" t="s">
        <v>71</v>
      </c>
      <c r="R121" s="1" t="s">
        <v>71</v>
      </c>
      <c r="S121">
        <v>1</v>
      </c>
      <c r="T121">
        <v>2</v>
      </c>
      <c r="U121">
        <v>0.02</v>
      </c>
      <c r="AV121" s="1" t="s">
        <v>74</v>
      </c>
      <c r="AW121" s="1" t="s">
        <v>213</v>
      </c>
      <c r="AX121" s="1" t="s">
        <v>74</v>
      </c>
      <c r="AY121" s="1" t="s">
        <v>74</v>
      </c>
      <c r="AZ121" s="1" t="s">
        <v>74</v>
      </c>
    </row>
    <row r="122" spans="1:52" ht="30" customHeight="1" x14ac:dyDescent="0.3">
      <c r="A122" s="20" t="s">
        <v>309</v>
      </c>
      <c r="B122" s="20" t="s">
        <v>74</v>
      </c>
      <c r="C122" s="20" t="s">
        <v>74</v>
      </c>
      <c r="D122" s="21"/>
      <c r="E122" s="24"/>
      <c r="F122" s="28">
        <f>TRUNC(SUMIF(N119:N121,N118,F119:F121),0)</f>
        <v>0</v>
      </c>
      <c r="G122" s="24"/>
      <c r="H122" s="28">
        <f>TRUNC(SUMIF(N119:N121,N118,H119:H121),0)</f>
        <v>5717</v>
      </c>
      <c r="I122" s="24"/>
      <c r="J122" s="28">
        <f>TRUNC(SUMIF(N119:N121,N118,J119:J121),0)</f>
        <v>114</v>
      </c>
      <c r="K122" s="24"/>
      <c r="L122" s="28">
        <f>F122+H122+J122</f>
        <v>5831</v>
      </c>
      <c r="M122" s="20" t="s">
        <v>74</v>
      </c>
      <c r="N122" s="1" t="s">
        <v>609</v>
      </c>
      <c r="O122" s="1" t="s">
        <v>609</v>
      </c>
      <c r="P122" s="1" t="s">
        <v>74</v>
      </c>
      <c r="Q122" s="1" t="s">
        <v>74</v>
      </c>
      <c r="R122" s="1" t="s">
        <v>74</v>
      </c>
      <c r="AV122" s="1" t="s">
        <v>74</v>
      </c>
      <c r="AW122" s="1" t="s">
        <v>74</v>
      </c>
      <c r="AX122" s="1" t="s">
        <v>74</v>
      </c>
      <c r="AY122" s="1" t="s">
        <v>74</v>
      </c>
      <c r="AZ122" s="1" t="s">
        <v>74</v>
      </c>
    </row>
    <row r="123" spans="1:52" ht="30" customHeight="1" x14ac:dyDescent="0.3">
      <c r="A123" s="22"/>
      <c r="B123" s="22"/>
      <c r="C123" s="22"/>
      <c r="D123" s="22"/>
      <c r="E123" s="25"/>
      <c r="F123" s="29"/>
      <c r="G123" s="25"/>
      <c r="H123" s="29"/>
      <c r="I123" s="25"/>
      <c r="J123" s="29"/>
      <c r="K123" s="25"/>
      <c r="L123" s="29"/>
      <c r="M123" s="22"/>
    </row>
    <row r="124" spans="1:52" ht="30" customHeight="1" x14ac:dyDescent="0.3">
      <c r="A124" s="17" t="s">
        <v>578</v>
      </c>
      <c r="B124" s="18"/>
      <c r="C124" s="18"/>
      <c r="D124" s="18"/>
      <c r="E124" s="23"/>
      <c r="F124" s="27"/>
      <c r="G124" s="23"/>
      <c r="H124" s="27"/>
      <c r="I124" s="23"/>
      <c r="J124" s="27"/>
      <c r="K124" s="23"/>
      <c r="L124" s="27"/>
      <c r="M124" s="19"/>
      <c r="N124" s="1" t="s">
        <v>865</v>
      </c>
    </row>
    <row r="125" spans="1:52" ht="30" customHeight="1" x14ac:dyDescent="0.3">
      <c r="A125" s="20" t="s">
        <v>690</v>
      </c>
      <c r="B125" s="20" t="s">
        <v>691</v>
      </c>
      <c r="C125" s="20" t="s">
        <v>93</v>
      </c>
      <c r="D125" s="21">
        <v>0.05</v>
      </c>
      <c r="E125" s="24">
        <f>단가대비표!O48</f>
        <v>0</v>
      </c>
      <c r="F125" s="28">
        <f>TRUNC(E125*D125,1)</f>
        <v>0</v>
      </c>
      <c r="G125" s="24">
        <f>단가대비표!P48</f>
        <v>165545</v>
      </c>
      <c r="H125" s="28">
        <f>TRUNC(G125*D125,1)</f>
        <v>8277.2000000000007</v>
      </c>
      <c r="I125" s="24">
        <f>단가대비표!V48</f>
        <v>0</v>
      </c>
      <c r="J125" s="28">
        <f>TRUNC(I125*D125,1)</f>
        <v>0</v>
      </c>
      <c r="K125" s="24">
        <f>TRUNC(E125+G125+I125,1)</f>
        <v>165545</v>
      </c>
      <c r="L125" s="28">
        <f>TRUNC(F125+H125+J125,1)</f>
        <v>8277.2000000000007</v>
      </c>
      <c r="M125" s="20" t="s">
        <v>74</v>
      </c>
      <c r="N125" s="1" t="s">
        <v>865</v>
      </c>
      <c r="O125" s="1" t="s">
        <v>424</v>
      </c>
      <c r="P125" s="1" t="s">
        <v>71</v>
      </c>
      <c r="Q125" s="1" t="s">
        <v>71</v>
      </c>
      <c r="R125" s="1" t="s">
        <v>69</v>
      </c>
      <c r="AV125" s="1" t="s">
        <v>74</v>
      </c>
      <c r="AW125" s="1" t="s">
        <v>466</v>
      </c>
      <c r="AX125" s="1" t="s">
        <v>74</v>
      </c>
      <c r="AY125" s="1" t="s">
        <v>74</v>
      </c>
      <c r="AZ125" s="1" t="s">
        <v>74</v>
      </c>
    </row>
    <row r="126" spans="1:52" ht="30" customHeight="1" x14ac:dyDescent="0.3">
      <c r="A126" s="20" t="s">
        <v>309</v>
      </c>
      <c r="B126" s="20" t="s">
        <v>74</v>
      </c>
      <c r="C126" s="20" t="s">
        <v>74</v>
      </c>
      <c r="D126" s="21"/>
      <c r="E126" s="24"/>
      <c r="F126" s="28">
        <f>TRUNC(SUMIF(N125:N125,N124,F125:F125),0)</f>
        <v>0</v>
      </c>
      <c r="G126" s="24"/>
      <c r="H126" s="28">
        <f>TRUNC(SUMIF(N125:N125,N124,H125:H125),0)</f>
        <v>8277</v>
      </c>
      <c r="I126" s="24"/>
      <c r="J126" s="28">
        <f>TRUNC(SUMIF(N125:N125,N124,J125:J125),0)</f>
        <v>0</v>
      </c>
      <c r="K126" s="24"/>
      <c r="L126" s="28">
        <f>F126+H126+J126</f>
        <v>8277</v>
      </c>
      <c r="M126" s="20" t="s">
        <v>74</v>
      </c>
      <c r="N126" s="1" t="s">
        <v>609</v>
      </c>
      <c r="O126" s="1" t="s">
        <v>609</v>
      </c>
      <c r="P126" s="1" t="s">
        <v>74</v>
      </c>
      <c r="Q126" s="1" t="s">
        <v>74</v>
      </c>
      <c r="R126" s="1" t="s">
        <v>74</v>
      </c>
      <c r="AV126" s="1" t="s">
        <v>74</v>
      </c>
      <c r="AW126" s="1" t="s">
        <v>74</v>
      </c>
      <c r="AX126" s="1" t="s">
        <v>74</v>
      </c>
      <c r="AY126" s="1" t="s">
        <v>74</v>
      </c>
      <c r="AZ126" s="1" t="s">
        <v>74</v>
      </c>
    </row>
    <row r="127" spans="1:52" ht="30" customHeight="1" x14ac:dyDescent="0.3">
      <c r="A127" s="22"/>
      <c r="B127" s="22"/>
      <c r="C127" s="22"/>
      <c r="D127" s="22"/>
      <c r="E127" s="25"/>
      <c r="F127" s="29"/>
      <c r="G127" s="25"/>
      <c r="H127" s="29"/>
      <c r="I127" s="25"/>
      <c r="J127" s="29"/>
      <c r="K127" s="25"/>
      <c r="L127" s="29"/>
      <c r="M127" s="22"/>
    </row>
    <row r="128" spans="1:52" ht="30" customHeight="1" x14ac:dyDescent="0.3">
      <c r="A128" s="17" t="s">
        <v>574</v>
      </c>
      <c r="B128" s="18"/>
      <c r="C128" s="18"/>
      <c r="D128" s="18"/>
      <c r="E128" s="23"/>
      <c r="F128" s="27"/>
      <c r="G128" s="23"/>
      <c r="H128" s="27"/>
      <c r="I128" s="23"/>
      <c r="J128" s="27"/>
      <c r="K128" s="23"/>
      <c r="L128" s="27"/>
      <c r="M128" s="19"/>
      <c r="N128" s="1" t="s">
        <v>869</v>
      </c>
    </row>
    <row r="129" spans="1:52" ht="30" customHeight="1" x14ac:dyDescent="0.3">
      <c r="A129" s="20" t="s">
        <v>690</v>
      </c>
      <c r="B129" s="20" t="s">
        <v>691</v>
      </c>
      <c r="C129" s="20" t="s">
        <v>93</v>
      </c>
      <c r="D129" s="21">
        <v>0.15</v>
      </c>
      <c r="E129" s="24">
        <f>단가대비표!O48</f>
        <v>0</v>
      </c>
      <c r="F129" s="28">
        <f>TRUNC(E129*D129,1)</f>
        <v>0</v>
      </c>
      <c r="G129" s="24">
        <f>단가대비표!P48</f>
        <v>165545</v>
      </c>
      <c r="H129" s="28">
        <f>TRUNC(G129*D129,1)</f>
        <v>24831.7</v>
      </c>
      <c r="I129" s="24">
        <f>단가대비표!V48</f>
        <v>0</v>
      </c>
      <c r="J129" s="28">
        <f>TRUNC(I129*D129,1)</f>
        <v>0</v>
      </c>
      <c r="K129" s="24">
        <f>TRUNC(E129+G129+I129,1)</f>
        <v>165545</v>
      </c>
      <c r="L129" s="28">
        <f>TRUNC(F129+H129+J129,1)</f>
        <v>24831.7</v>
      </c>
      <c r="M129" s="20" t="s">
        <v>74</v>
      </c>
      <c r="N129" s="1" t="s">
        <v>869</v>
      </c>
      <c r="O129" s="1" t="s">
        <v>424</v>
      </c>
      <c r="P129" s="1" t="s">
        <v>71</v>
      </c>
      <c r="Q129" s="1" t="s">
        <v>71</v>
      </c>
      <c r="R129" s="1" t="s">
        <v>69</v>
      </c>
      <c r="AV129" s="1" t="s">
        <v>74</v>
      </c>
      <c r="AW129" s="1" t="s">
        <v>467</v>
      </c>
      <c r="AX129" s="1" t="s">
        <v>74</v>
      </c>
      <c r="AY129" s="1" t="s">
        <v>74</v>
      </c>
      <c r="AZ129" s="1" t="s">
        <v>74</v>
      </c>
    </row>
    <row r="130" spans="1:52" ht="30" customHeight="1" x14ac:dyDescent="0.3">
      <c r="A130" s="20" t="s">
        <v>309</v>
      </c>
      <c r="B130" s="20" t="s">
        <v>74</v>
      </c>
      <c r="C130" s="20" t="s">
        <v>74</v>
      </c>
      <c r="D130" s="21"/>
      <c r="E130" s="24"/>
      <c r="F130" s="28">
        <f>TRUNC(SUMIF(N129:N129,N128,F129:F129),0)</f>
        <v>0</v>
      </c>
      <c r="G130" s="24"/>
      <c r="H130" s="28">
        <f>TRUNC(SUMIF(N129:N129,N128,H129:H129),0)</f>
        <v>24831</v>
      </c>
      <c r="I130" s="24"/>
      <c r="J130" s="28">
        <f>TRUNC(SUMIF(N129:N129,N128,J129:J129),0)</f>
        <v>0</v>
      </c>
      <c r="K130" s="24"/>
      <c r="L130" s="28">
        <f>F130+H130+J130</f>
        <v>24831</v>
      </c>
      <c r="M130" s="20" t="s">
        <v>74</v>
      </c>
      <c r="N130" s="1" t="s">
        <v>609</v>
      </c>
      <c r="O130" s="1" t="s">
        <v>609</v>
      </c>
      <c r="P130" s="1" t="s">
        <v>74</v>
      </c>
      <c r="Q130" s="1" t="s">
        <v>74</v>
      </c>
      <c r="R130" s="1" t="s">
        <v>74</v>
      </c>
      <c r="AV130" s="1" t="s">
        <v>74</v>
      </c>
      <c r="AW130" s="1" t="s">
        <v>74</v>
      </c>
      <c r="AX130" s="1" t="s">
        <v>74</v>
      </c>
      <c r="AY130" s="1" t="s">
        <v>74</v>
      </c>
      <c r="AZ130" s="1" t="s">
        <v>74</v>
      </c>
    </row>
    <row r="131" spans="1:52" ht="30" customHeight="1" x14ac:dyDescent="0.3">
      <c r="A131" s="22"/>
      <c r="B131" s="22"/>
      <c r="C131" s="22"/>
      <c r="D131" s="22"/>
      <c r="E131" s="25"/>
      <c r="F131" s="29"/>
      <c r="G131" s="25"/>
      <c r="H131" s="29"/>
      <c r="I131" s="25"/>
      <c r="J131" s="29"/>
      <c r="K131" s="25"/>
      <c r="L131" s="29"/>
      <c r="M131" s="22"/>
    </row>
    <row r="132" spans="1:52" ht="30" customHeight="1" x14ac:dyDescent="0.3">
      <c r="A132" s="17" t="s">
        <v>582</v>
      </c>
      <c r="B132" s="18"/>
      <c r="C132" s="18"/>
      <c r="D132" s="18"/>
      <c r="E132" s="23"/>
      <c r="F132" s="27"/>
      <c r="G132" s="23"/>
      <c r="H132" s="27"/>
      <c r="I132" s="23"/>
      <c r="J132" s="27"/>
      <c r="K132" s="23"/>
      <c r="L132" s="27"/>
      <c r="M132" s="19"/>
      <c r="N132" s="1" t="s">
        <v>866</v>
      </c>
    </row>
    <row r="133" spans="1:52" ht="30" customHeight="1" x14ac:dyDescent="0.3">
      <c r="A133" s="20" t="s">
        <v>690</v>
      </c>
      <c r="B133" s="20" t="s">
        <v>691</v>
      </c>
      <c r="C133" s="20" t="s">
        <v>93</v>
      </c>
      <c r="D133" s="21">
        <v>0.15</v>
      </c>
      <c r="E133" s="24">
        <f>단가대비표!O48</f>
        <v>0</v>
      </c>
      <c r="F133" s="28">
        <f>TRUNC(E133*D133,1)</f>
        <v>0</v>
      </c>
      <c r="G133" s="24">
        <f>단가대비표!P48</f>
        <v>165545</v>
      </c>
      <c r="H133" s="28">
        <f>TRUNC(G133*D133,1)</f>
        <v>24831.7</v>
      </c>
      <c r="I133" s="24">
        <f>단가대비표!V48</f>
        <v>0</v>
      </c>
      <c r="J133" s="28">
        <f>TRUNC(I133*D133,1)</f>
        <v>0</v>
      </c>
      <c r="K133" s="24">
        <f>TRUNC(E133+G133+I133,1)</f>
        <v>165545</v>
      </c>
      <c r="L133" s="28">
        <f>TRUNC(F133+H133+J133,1)</f>
        <v>24831.7</v>
      </c>
      <c r="M133" s="20" t="s">
        <v>74</v>
      </c>
      <c r="N133" s="1" t="s">
        <v>866</v>
      </c>
      <c r="O133" s="1" t="s">
        <v>424</v>
      </c>
      <c r="P133" s="1" t="s">
        <v>71</v>
      </c>
      <c r="Q133" s="1" t="s">
        <v>71</v>
      </c>
      <c r="R133" s="1" t="s">
        <v>69</v>
      </c>
      <c r="AV133" s="1" t="s">
        <v>74</v>
      </c>
      <c r="AW133" s="1" t="s">
        <v>468</v>
      </c>
      <c r="AX133" s="1" t="s">
        <v>74</v>
      </c>
      <c r="AY133" s="1" t="s">
        <v>74</v>
      </c>
      <c r="AZ133" s="1" t="s">
        <v>74</v>
      </c>
    </row>
    <row r="134" spans="1:52" ht="30" customHeight="1" x14ac:dyDescent="0.3">
      <c r="A134" s="20" t="s">
        <v>309</v>
      </c>
      <c r="B134" s="20" t="s">
        <v>74</v>
      </c>
      <c r="C134" s="20" t="s">
        <v>74</v>
      </c>
      <c r="D134" s="21"/>
      <c r="E134" s="24"/>
      <c r="F134" s="28">
        <f>TRUNC(SUMIF(N133:N133,N132,F133:F133),0)</f>
        <v>0</v>
      </c>
      <c r="G134" s="24"/>
      <c r="H134" s="28">
        <f>TRUNC(SUMIF(N133:N133,N132,H133:H133),0)</f>
        <v>24831</v>
      </c>
      <c r="I134" s="24"/>
      <c r="J134" s="28">
        <f>TRUNC(SUMIF(N133:N133,N132,J133:J133),0)</f>
        <v>0</v>
      </c>
      <c r="K134" s="24"/>
      <c r="L134" s="28">
        <f>F134+H134+J134</f>
        <v>24831</v>
      </c>
      <c r="M134" s="20" t="s">
        <v>74</v>
      </c>
      <c r="N134" s="1" t="s">
        <v>609</v>
      </c>
      <c r="O134" s="1" t="s">
        <v>609</v>
      </c>
      <c r="P134" s="1" t="s">
        <v>74</v>
      </c>
      <c r="Q134" s="1" t="s">
        <v>74</v>
      </c>
      <c r="R134" s="1" t="s">
        <v>74</v>
      </c>
      <c r="AV134" s="1" t="s">
        <v>74</v>
      </c>
      <c r="AW134" s="1" t="s">
        <v>74</v>
      </c>
      <c r="AX134" s="1" t="s">
        <v>74</v>
      </c>
      <c r="AY134" s="1" t="s">
        <v>74</v>
      </c>
      <c r="AZ134" s="1" t="s">
        <v>74</v>
      </c>
    </row>
    <row r="135" spans="1:52" ht="30" customHeight="1" x14ac:dyDescent="0.3">
      <c r="A135" s="22"/>
      <c r="B135" s="22"/>
      <c r="C135" s="22"/>
      <c r="D135" s="22"/>
      <c r="E135" s="25"/>
      <c r="F135" s="29"/>
      <c r="G135" s="25"/>
      <c r="H135" s="29"/>
      <c r="I135" s="25"/>
      <c r="J135" s="29"/>
      <c r="K135" s="25"/>
      <c r="L135" s="29"/>
      <c r="M135" s="22"/>
    </row>
    <row r="136" spans="1:52" ht="30" customHeight="1" x14ac:dyDescent="0.3">
      <c r="A136" s="17" t="s">
        <v>250</v>
      </c>
      <c r="B136" s="18"/>
      <c r="C136" s="18"/>
      <c r="D136" s="18"/>
      <c r="E136" s="23"/>
      <c r="F136" s="27"/>
      <c r="G136" s="23"/>
      <c r="H136" s="27"/>
      <c r="I136" s="23"/>
      <c r="J136" s="27"/>
      <c r="K136" s="23"/>
      <c r="L136" s="27"/>
      <c r="M136" s="19"/>
      <c r="N136" s="1" t="s">
        <v>874</v>
      </c>
    </row>
    <row r="137" spans="1:52" ht="30" customHeight="1" x14ac:dyDescent="0.3">
      <c r="A137" s="20" t="s">
        <v>83</v>
      </c>
      <c r="B137" s="20" t="s">
        <v>691</v>
      </c>
      <c r="C137" s="20" t="s">
        <v>93</v>
      </c>
      <c r="D137" s="21">
        <v>0.25</v>
      </c>
      <c r="E137" s="24">
        <f>단가대비표!O49</f>
        <v>0</v>
      </c>
      <c r="F137" s="28">
        <f>TRUNC(E137*D137,1)</f>
        <v>0</v>
      </c>
      <c r="G137" s="24">
        <f>단가대비표!P49</f>
        <v>280472</v>
      </c>
      <c r="H137" s="28">
        <f>TRUNC(G137*D137,1)</f>
        <v>70118</v>
      </c>
      <c r="I137" s="24">
        <f>단가대비표!V49</f>
        <v>0</v>
      </c>
      <c r="J137" s="28">
        <f>TRUNC(I137*D137,1)</f>
        <v>0</v>
      </c>
      <c r="K137" s="24">
        <f>TRUNC(E137+G137+I137,1)</f>
        <v>280472</v>
      </c>
      <c r="L137" s="28">
        <f>TRUNC(F137+H137+J137,1)</f>
        <v>70118</v>
      </c>
      <c r="M137" s="20" t="s">
        <v>74</v>
      </c>
      <c r="N137" s="1" t="s">
        <v>874</v>
      </c>
      <c r="O137" s="1" t="s">
        <v>431</v>
      </c>
      <c r="P137" s="1" t="s">
        <v>71</v>
      </c>
      <c r="Q137" s="1" t="s">
        <v>71</v>
      </c>
      <c r="R137" s="1" t="s">
        <v>69</v>
      </c>
      <c r="AV137" s="1" t="s">
        <v>74</v>
      </c>
      <c r="AW137" s="1" t="s">
        <v>483</v>
      </c>
      <c r="AX137" s="1" t="s">
        <v>74</v>
      </c>
      <c r="AY137" s="1" t="s">
        <v>74</v>
      </c>
      <c r="AZ137" s="1" t="s">
        <v>74</v>
      </c>
    </row>
    <row r="138" spans="1:52" ht="30" customHeight="1" x14ac:dyDescent="0.3">
      <c r="A138" s="20" t="s">
        <v>690</v>
      </c>
      <c r="B138" s="20" t="s">
        <v>691</v>
      </c>
      <c r="C138" s="20" t="s">
        <v>93</v>
      </c>
      <c r="D138" s="21">
        <v>0.14000000000000001</v>
      </c>
      <c r="E138" s="24">
        <f>단가대비표!O48</f>
        <v>0</v>
      </c>
      <c r="F138" s="28">
        <f>TRUNC(E138*D138,1)</f>
        <v>0</v>
      </c>
      <c r="G138" s="24">
        <f>단가대비표!P48</f>
        <v>165545</v>
      </c>
      <c r="H138" s="28">
        <f>TRUNC(G138*D138,1)</f>
        <v>23176.3</v>
      </c>
      <c r="I138" s="24">
        <f>단가대비표!V48</f>
        <v>0</v>
      </c>
      <c r="J138" s="28">
        <f>TRUNC(I138*D138,1)</f>
        <v>0</v>
      </c>
      <c r="K138" s="24">
        <f>TRUNC(E138+G138+I138,1)</f>
        <v>165545</v>
      </c>
      <c r="L138" s="28">
        <f>TRUNC(F138+H138+J138,1)</f>
        <v>23176.3</v>
      </c>
      <c r="M138" s="20" t="s">
        <v>74</v>
      </c>
      <c r="N138" s="1" t="s">
        <v>874</v>
      </c>
      <c r="O138" s="1" t="s">
        <v>424</v>
      </c>
      <c r="P138" s="1" t="s">
        <v>71</v>
      </c>
      <c r="Q138" s="1" t="s">
        <v>71</v>
      </c>
      <c r="R138" s="1" t="s">
        <v>69</v>
      </c>
      <c r="AV138" s="1" t="s">
        <v>74</v>
      </c>
      <c r="AW138" s="1" t="s">
        <v>484</v>
      </c>
      <c r="AX138" s="1" t="s">
        <v>74</v>
      </c>
      <c r="AY138" s="1" t="s">
        <v>74</v>
      </c>
      <c r="AZ138" s="1" t="s">
        <v>74</v>
      </c>
    </row>
    <row r="139" spans="1:52" ht="30" customHeight="1" x14ac:dyDescent="0.3">
      <c r="A139" s="20" t="s">
        <v>309</v>
      </c>
      <c r="B139" s="20" t="s">
        <v>74</v>
      </c>
      <c r="C139" s="20" t="s">
        <v>74</v>
      </c>
      <c r="D139" s="21"/>
      <c r="E139" s="24"/>
      <c r="F139" s="28">
        <f>TRUNC(SUMIF(N137:N138,N136,F137:F138),0)</f>
        <v>0</v>
      </c>
      <c r="G139" s="24"/>
      <c r="H139" s="28">
        <f>TRUNC(SUMIF(N137:N138,N136,H137:H138),0)</f>
        <v>93294</v>
      </c>
      <c r="I139" s="24"/>
      <c r="J139" s="28">
        <f>TRUNC(SUMIF(N137:N138,N136,J137:J138),0)</f>
        <v>0</v>
      </c>
      <c r="K139" s="24"/>
      <c r="L139" s="28">
        <f>F139+H139+J139</f>
        <v>93294</v>
      </c>
      <c r="M139" s="20" t="s">
        <v>74</v>
      </c>
      <c r="N139" s="1" t="s">
        <v>609</v>
      </c>
      <c r="O139" s="1" t="s">
        <v>609</v>
      </c>
      <c r="P139" s="1" t="s">
        <v>74</v>
      </c>
      <c r="Q139" s="1" t="s">
        <v>74</v>
      </c>
      <c r="R139" s="1" t="s">
        <v>74</v>
      </c>
      <c r="AV139" s="1" t="s">
        <v>74</v>
      </c>
      <c r="AW139" s="1" t="s">
        <v>74</v>
      </c>
      <c r="AX139" s="1" t="s">
        <v>74</v>
      </c>
      <c r="AY139" s="1" t="s">
        <v>74</v>
      </c>
      <c r="AZ139" s="1" t="s">
        <v>74</v>
      </c>
    </row>
    <row r="140" spans="1:52" ht="30" customHeight="1" x14ac:dyDescent="0.3">
      <c r="A140" s="22"/>
      <c r="B140" s="22"/>
      <c r="C140" s="22"/>
      <c r="D140" s="22"/>
      <c r="E140" s="25"/>
      <c r="F140" s="29"/>
      <c r="G140" s="25"/>
      <c r="H140" s="29"/>
      <c r="I140" s="25"/>
      <c r="J140" s="29"/>
      <c r="K140" s="25"/>
      <c r="L140" s="29"/>
      <c r="M140" s="22"/>
    </row>
    <row r="141" spans="1:52" ht="30" customHeight="1" x14ac:dyDescent="0.3">
      <c r="A141" s="17" t="s">
        <v>14</v>
      </c>
      <c r="B141" s="18"/>
      <c r="C141" s="18"/>
      <c r="D141" s="18"/>
      <c r="E141" s="23"/>
      <c r="F141" s="27"/>
      <c r="G141" s="23"/>
      <c r="H141" s="27"/>
      <c r="I141" s="23"/>
      <c r="J141" s="27"/>
      <c r="K141" s="23"/>
      <c r="L141" s="27"/>
      <c r="M141" s="19"/>
      <c r="N141" s="1" t="s">
        <v>878</v>
      </c>
    </row>
    <row r="142" spans="1:52" ht="30" customHeight="1" x14ac:dyDescent="0.3">
      <c r="A142" s="20" t="s">
        <v>90</v>
      </c>
      <c r="B142" s="20" t="s">
        <v>691</v>
      </c>
      <c r="C142" s="20" t="s">
        <v>93</v>
      </c>
      <c r="D142" s="21">
        <v>1.21E-2</v>
      </c>
      <c r="E142" s="24">
        <f>단가대비표!O54</f>
        <v>0</v>
      </c>
      <c r="F142" s="28">
        <f>TRUNC(E142*D142,1)</f>
        <v>0</v>
      </c>
      <c r="G142" s="24">
        <f>단가대비표!P54</f>
        <v>243538</v>
      </c>
      <c r="H142" s="28">
        <f>TRUNC(G142*D142,1)</f>
        <v>2946.8</v>
      </c>
      <c r="I142" s="24">
        <f>단가대비표!V54</f>
        <v>0</v>
      </c>
      <c r="J142" s="28">
        <f>TRUNC(I142*D142,1)</f>
        <v>0</v>
      </c>
      <c r="K142" s="24">
        <f t="shared" ref="K142:L144" si="13">TRUNC(E142+G142+I142,1)</f>
        <v>243538</v>
      </c>
      <c r="L142" s="28">
        <f t="shared" si="13"/>
        <v>2946.8</v>
      </c>
      <c r="M142" s="20" t="s">
        <v>74</v>
      </c>
      <c r="N142" s="1" t="s">
        <v>878</v>
      </c>
      <c r="O142" s="1" t="s">
        <v>422</v>
      </c>
      <c r="P142" s="1" t="s">
        <v>71</v>
      </c>
      <c r="Q142" s="1" t="s">
        <v>71</v>
      </c>
      <c r="R142" s="1" t="s">
        <v>69</v>
      </c>
      <c r="V142">
        <v>1</v>
      </c>
      <c r="AV142" s="1" t="s">
        <v>74</v>
      </c>
      <c r="AW142" s="1" t="s">
        <v>474</v>
      </c>
      <c r="AX142" s="1" t="s">
        <v>74</v>
      </c>
      <c r="AY142" s="1" t="s">
        <v>74</v>
      </c>
      <c r="AZ142" s="1" t="s">
        <v>74</v>
      </c>
    </row>
    <row r="143" spans="1:52" ht="30" customHeight="1" x14ac:dyDescent="0.3">
      <c r="A143" s="20" t="s">
        <v>690</v>
      </c>
      <c r="B143" s="20" t="s">
        <v>691</v>
      </c>
      <c r="C143" s="20" t="s">
        <v>93</v>
      </c>
      <c r="D143" s="21">
        <v>6.0999999999999995E-3</v>
      </c>
      <c r="E143" s="24">
        <f>단가대비표!O48</f>
        <v>0</v>
      </c>
      <c r="F143" s="28">
        <f>TRUNC(E143*D143,1)</f>
        <v>0</v>
      </c>
      <c r="G143" s="24">
        <f>단가대비표!P48</f>
        <v>165545</v>
      </c>
      <c r="H143" s="28">
        <f>TRUNC(G143*D143,1)</f>
        <v>1009.8</v>
      </c>
      <c r="I143" s="24">
        <f>단가대비표!V48</f>
        <v>0</v>
      </c>
      <c r="J143" s="28">
        <f>TRUNC(I143*D143,1)</f>
        <v>0</v>
      </c>
      <c r="K143" s="24">
        <f t="shared" si="13"/>
        <v>165545</v>
      </c>
      <c r="L143" s="28">
        <f t="shared" si="13"/>
        <v>1009.8</v>
      </c>
      <c r="M143" s="20" t="s">
        <v>74</v>
      </c>
      <c r="N143" s="1" t="s">
        <v>878</v>
      </c>
      <c r="O143" s="1" t="s">
        <v>424</v>
      </c>
      <c r="P143" s="1" t="s">
        <v>71</v>
      </c>
      <c r="Q143" s="1" t="s">
        <v>71</v>
      </c>
      <c r="R143" s="1" t="s">
        <v>69</v>
      </c>
      <c r="V143">
        <v>1</v>
      </c>
      <c r="AV143" s="1" t="s">
        <v>74</v>
      </c>
      <c r="AW143" s="1" t="s">
        <v>476</v>
      </c>
      <c r="AX143" s="1" t="s">
        <v>74</v>
      </c>
      <c r="AY143" s="1" t="s">
        <v>74</v>
      </c>
      <c r="AZ143" s="1" t="s">
        <v>74</v>
      </c>
    </row>
    <row r="144" spans="1:52" ht="30" customHeight="1" x14ac:dyDescent="0.3">
      <c r="A144" s="20" t="s">
        <v>692</v>
      </c>
      <c r="B144" s="20" t="s">
        <v>717</v>
      </c>
      <c r="C144" s="20" t="s">
        <v>91</v>
      </c>
      <c r="D144" s="21">
        <v>1</v>
      </c>
      <c r="E144" s="24">
        <v>0</v>
      </c>
      <c r="F144" s="28">
        <f>TRUNC(E144*D144,1)</f>
        <v>0</v>
      </c>
      <c r="G144" s="24">
        <v>0</v>
      </c>
      <c r="H144" s="28">
        <f>TRUNC(G144*D144,1)</f>
        <v>0</v>
      </c>
      <c r="I144" s="24">
        <f>TRUNC(SUMIF(V142:V144,RIGHTB(O144,1),H142:H144)*U144,2)</f>
        <v>79.13</v>
      </c>
      <c r="J144" s="28">
        <f>TRUNC(I144*D144,1)</f>
        <v>79.099999999999994</v>
      </c>
      <c r="K144" s="24">
        <f t="shared" si="13"/>
        <v>79.099999999999994</v>
      </c>
      <c r="L144" s="28">
        <f t="shared" si="13"/>
        <v>79.099999999999994</v>
      </c>
      <c r="M144" s="20" t="s">
        <v>74</v>
      </c>
      <c r="N144" s="1" t="s">
        <v>878</v>
      </c>
      <c r="O144" s="1" t="s">
        <v>871</v>
      </c>
      <c r="P144" s="1" t="s">
        <v>71</v>
      </c>
      <c r="Q144" s="1" t="s">
        <v>71</v>
      </c>
      <c r="R144" s="1" t="s">
        <v>71</v>
      </c>
      <c r="S144">
        <v>1</v>
      </c>
      <c r="T144">
        <v>2</v>
      </c>
      <c r="U144">
        <v>0.02</v>
      </c>
      <c r="AV144" s="1" t="s">
        <v>74</v>
      </c>
      <c r="AW144" s="1" t="s">
        <v>214</v>
      </c>
      <c r="AX144" s="1" t="s">
        <v>74</v>
      </c>
      <c r="AY144" s="1" t="s">
        <v>74</v>
      </c>
      <c r="AZ144" s="1" t="s">
        <v>74</v>
      </c>
    </row>
    <row r="145" spans="1:52" ht="30" customHeight="1" x14ac:dyDescent="0.3">
      <c r="A145" s="20" t="s">
        <v>309</v>
      </c>
      <c r="B145" s="20" t="s">
        <v>74</v>
      </c>
      <c r="C145" s="20" t="s">
        <v>74</v>
      </c>
      <c r="D145" s="21"/>
      <c r="E145" s="24"/>
      <c r="F145" s="28">
        <f>TRUNC(SUMIF(N142:N144,N141,F142:F144),0)</f>
        <v>0</v>
      </c>
      <c r="G145" s="24"/>
      <c r="H145" s="28">
        <f>TRUNC(SUMIF(N142:N144,N141,H142:H144),0)</f>
        <v>3956</v>
      </c>
      <c r="I145" s="24"/>
      <c r="J145" s="28">
        <f>TRUNC(SUMIF(N142:N144,N141,J142:J144),0)</f>
        <v>79</v>
      </c>
      <c r="K145" s="24"/>
      <c r="L145" s="28">
        <f>F145+H145+J145</f>
        <v>4035</v>
      </c>
      <c r="M145" s="20" t="s">
        <v>74</v>
      </c>
      <c r="N145" s="1" t="s">
        <v>609</v>
      </c>
      <c r="O145" s="1" t="s">
        <v>609</v>
      </c>
      <c r="P145" s="1" t="s">
        <v>74</v>
      </c>
      <c r="Q145" s="1" t="s">
        <v>74</v>
      </c>
      <c r="R145" s="1" t="s">
        <v>74</v>
      </c>
      <c r="AV145" s="1" t="s">
        <v>74</v>
      </c>
      <c r="AW145" s="1" t="s">
        <v>74</v>
      </c>
      <c r="AX145" s="1" t="s">
        <v>74</v>
      </c>
      <c r="AY145" s="1" t="s">
        <v>74</v>
      </c>
      <c r="AZ145" s="1" t="s">
        <v>74</v>
      </c>
    </row>
    <row r="146" spans="1:52" ht="30" customHeight="1" x14ac:dyDescent="0.3">
      <c r="A146" s="22"/>
      <c r="B146" s="22"/>
      <c r="C146" s="22"/>
      <c r="D146" s="22"/>
      <c r="E146" s="25"/>
      <c r="F146" s="29"/>
      <c r="G146" s="25"/>
      <c r="H146" s="29"/>
      <c r="I146" s="25"/>
      <c r="J146" s="29"/>
      <c r="K146" s="25"/>
      <c r="L146" s="29"/>
      <c r="M146" s="22"/>
    </row>
    <row r="147" spans="1:52" ht="30" customHeight="1" x14ac:dyDescent="0.3">
      <c r="A147" s="17" t="s">
        <v>256</v>
      </c>
      <c r="B147" s="18"/>
      <c r="C147" s="18"/>
      <c r="D147" s="18"/>
      <c r="E147" s="23"/>
      <c r="F147" s="27"/>
      <c r="G147" s="23"/>
      <c r="H147" s="27"/>
      <c r="I147" s="23"/>
      <c r="J147" s="27"/>
      <c r="K147" s="23"/>
      <c r="L147" s="27"/>
      <c r="M147" s="19"/>
      <c r="N147" s="1" t="s">
        <v>875</v>
      </c>
    </row>
    <row r="148" spans="1:52" ht="30" customHeight="1" x14ac:dyDescent="0.3">
      <c r="A148" s="20" t="s">
        <v>90</v>
      </c>
      <c r="B148" s="20" t="s">
        <v>691</v>
      </c>
      <c r="C148" s="20" t="s">
        <v>93</v>
      </c>
      <c r="D148" s="21">
        <v>4.3999999999999997E-2</v>
      </c>
      <c r="E148" s="24">
        <f>단가대비표!O54</f>
        <v>0</v>
      </c>
      <c r="F148" s="28">
        <f>TRUNC(E148*D148,1)</f>
        <v>0</v>
      </c>
      <c r="G148" s="24">
        <f>단가대비표!P54</f>
        <v>243538</v>
      </c>
      <c r="H148" s="28">
        <f>TRUNC(G148*D148,1)</f>
        <v>10715.6</v>
      </c>
      <c r="I148" s="24">
        <f>단가대비표!V54</f>
        <v>0</v>
      </c>
      <c r="J148" s="28">
        <f>TRUNC(I148*D148,1)</f>
        <v>0</v>
      </c>
      <c r="K148" s="24">
        <f t="shared" ref="K148:L150" si="14">TRUNC(E148+G148+I148,1)</f>
        <v>243538</v>
      </c>
      <c r="L148" s="28">
        <f t="shared" si="14"/>
        <v>10715.6</v>
      </c>
      <c r="M148" s="20" t="s">
        <v>74</v>
      </c>
      <c r="N148" s="1" t="s">
        <v>875</v>
      </c>
      <c r="O148" s="1" t="s">
        <v>422</v>
      </c>
      <c r="P148" s="1" t="s">
        <v>71</v>
      </c>
      <c r="Q148" s="1" t="s">
        <v>71</v>
      </c>
      <c r="R148" s="1" t="s">
        <v>69</v>
      </c>
      <c r="V148">
        <v>1</v>
      </c>
      <c r="AV148" s="1" t="s">
        <v>74</v>
      </c>
      <c r="AW148" s="1" t="s">
        <v>503</v>
      </c>
      <c r="AX148" s="1" t="s">
        <v>74</v>
      </c>
      <c r="AY148" s="1" t="s">
        <v>74</v>
      </c>
      <c r="AZ148" s="1" t="s">
        <v>74</v>
      </c>
    </row>
    <row r="149" spans="1:52" ht="30" customHeight="1" x14ac:dyDescent="0.3">
      <c r="A149" s="20" t="s">
        <v>690</v>
      </c>
      <c r="B149" s="20" t="s">
        <v>691</v>
      </c>
      <c r="C149" s="20" t="s">
        <v>93</v>
      </c>
      <c r="D149" s="21">
        <v>2.1999999999999999E-2</v>
      </c>
      <c r="E149" s="24">
        <f>단가대비표!O48</f>
        <v>0</v>
      </c>
      <c r="F149" s="28">
        <f>TRUNC(E149*D149,1)</f>
        <v>0</v>
      </c>
      <c r="G149" s="24">
        <f>단가대비표!P48</f>
        <v>165545</v>
      </c>
      <c r="H149" s="28">
        <f>TRUNC(G149*D149,1)</f>
        <v>3641.9</v>
      </c>
      <c r="I149" s="24">
        <f>단가대비표!V48</f>
        <v>0</v>
      </c>
      <c r="J149" s="28">
        <f>TRUNC(I149*D149,1)</f>
        <v>0</v>
      </c>
      <c r="K149" s="24">
        <f t="shared" si="14"/>
        <v>165545</v>
      </c>
      <c r="L149" s="28">
        <f t="shared" si="14"/>
        <v>3641.9</v>
      </c>
      <c r="M149" s="20" t="s">
        <v>74</v>
      </c>
      <c r="N149" s="1" t="s">
        <v>875</v>
      </c>
      <c r="O149" s="1" t="s">
        <v>424</v>
      </c>
      <c r="P149" s="1" t="s">
        <v>71</v>
      </c>
      <c r="Q149" s="1" t="s">
        <v>71</v>
      </c>
      <c r="R149" s="1" t="s">
        <v>69</v>
      </c>
      <c r="V149">
        <v>1</v>
      </c>
      <c r="AV149" s="1" t="s">
        <v>74</v>
      </c>
      <c r="AW149" s="1" t="s">
        <v>514</v>
      </c>
      <c r="AX149" s="1" t="s">
        <v>74</v>
      </c>
      <c r="AY149" s="1" t="s">
        <v>74</v>
      </c>
      <c r="AZ149" s="1" t="s">
        <v>74</v>
      </c>
    </row>
    <row r="150" spans="1:52" ht="30" customHeight="1" x14ac:dyDescent="0.3">
      <c r="A150" s="20" t="s">
        <v>692</v>
      </c>
      <c r="B150" s="20" t="s">
        <v>694</v>
      </c>
      <c r="C150" s="20" t="s">
        <v>91</v>
      </c>
      <c r="D150" s="21">
        <v>1</v>
      </c>
      <c r="E150" s="24">
        <v>0</v>
      </c>
      <c r="F150" s="28">
        <f>TRUNC(E150*D150,1)</f>
        <v>0</v>
      </c>
      <c r="G150" s="24">
        <v>0</v>
      </c>
      <c r="H150" s="28">
        <f>TRUNC(G150*D150,1)</f>
        <v>0</v>
      </c>
      <c r="I150" s="24">
        <f>TRUNC(SUMIF(V148:V150,RIGHTB(O150,1),H148:H150)*U150,2)</f>
        <v>430.72</v>
      </c>
      <c r="J150" s="28">
        <f>TRUNC(I150*D150,1)</f>
        <v>430.7</v>
      </c>
      <c r="K150" s="24">
        <f t="shared" si="14"/>
        <v>430.7</v>
      </c>
      <c r="L150" s="28">
        <f t="shared" si="14"/>
        <v>430.7</v>
      </c>
      <c r="M150" s="20" t="s">
        <v>74</v>
      </c>
      <c r="N150" s="1" t="s">
        <v>875</v>
      </c>
      <c r="O150" s="1" t="s">
        <v>871</v>
      </c>
      <c r="P150" s="1" t="s">
        <v>71</v>
      </c>
      <c r="Q150" s="1" t="s">
        <v>71</v>
      </c>
      <c r="R150" s="1" t="s">
        <v>71</v>
      </c>
      <c r="S150">
        <v>1</v>
      </c>
      <c r="T150">
        <v>2</v>
      </c>
      <c r="U150">
        <v>0.03</v>
      </c>
      <c r="AV150" s="1" t="s">
        <v>74</v>
      </c>
      <c r="AW150" s="1" t="s">
        <v>203</v>
      </c>
      <c r="AX150" s="1" t="s">
        <v>74</v>
      </c>
      <c r="AY150" s="1" t="s">
        <v>74</v>
      </c>
      <c r="AZ150" s="1" t="s">
        <v>74</v>
      </c>
    </row>
    <row r="151" spans="1:52" ht="30" customHeight="1" x14ac:dyDescent="0.3">
      <c r="A151" s="20" t="s">
        <v>309</v>
      </c>
      <c r="B151" s="20" t="s">
        <v>74</v>
      </c>
      <c r="C151" s="20" t="s">
        <v>74</v>
      </c>
      <c r="D151" s="21"/>
      <c r="E151" s="24"/>
      <c r="F151" s="28">
        <f>TRUNC(SUMIF(N148:N150,N147,F148:F150),0)</f>
        <v>0</v>
      </c>
      <c r="G151" s="24"/>
      <c r="H151" s="28">
        <f>TRUNC(SUMIF(N148:N150,N147,H148:H150),0)</f>
        <v>14357</v>
      </c>
      <c r="I151" s="24"/>
      <c r="J151" s="28">
        <f>TRUNC(SUMIF(N148:N150,N147,J148:J150),0)</f>
        <v>430</v>
      </c>
      <c r="K151" s="24"/>
      <c r="L151" s="28">
        <f>F151+H151+J151</f>
        <v>14787</v>
      </c>
      <c r="M151" s="20" t="s">
        <v>74</v>
      </c>
      <c r="N151" s="1" t="s">
        <v>609</v>
      </c>
      <c r="O151" s="1" t="s">
        <v>609</v>
      </c>
      <c r="P151" s="1" t="s">
        <v>74</v>
      </c>
      <c r="Q151" s="1" t="s">
        <v>74</v>
      </c>
      <c r="R151" s="1" t="s">
        <v>74</v>
      </c>
      <c r="AV151" s="1" t="s">
        <v>74</v>
      </c>
      <c r="AW151" s="1" t="s">
        <v>74</v>
      </c>
      <c r="AX151" s="1" t="s">
        <v>74</v>
      </c>
      <c r="AY151" s="1" t="s">
        <v>74</v>
      </c>
      <c r="AZ151" s="1" t="s">
        <v>74</v>
      </c>
    </row>
    <row r="152" spans="1:52" ht="30" customHeight="1" x14ac:dyDescent="0.3">
      <c r="A152" s="22"/>
      <c r="B152" s="22"/>
      <c r="C152" s="22"/>
      <c r="D152" s="22"/>
      <c r="E152" s="25"/>
      <c r="F152" s="29"/>
      <c r="G152" s="25"/>
      <c r="H152" s="29"/>
      <c r="I152" s="25"/>
      <c r="J152" s="29"/>
      <c r="K152" s="25"/>
      <c r="L152" s="29"/>
      <c r="M152" s="22"/>
    </row>
    <row r="153" spans="1:52" ht="30" customHeight="1" x14ac:dyDescent="0.3">
      <c r="A153" s="17" t="s">
        <v>182</v>
      </c>
      <c r="B153" s="18"/>
      <c r="C153" s="18"/>
      <c r="D153" s="18"/>
      <c r="E153" s="23"/>
      <c r="F153" s="27"/>
      <c r="G153" s="23"/>
      <c r="H153" s="27"/>
      <c r="I153" s="23"/>
      <c r="J153" s="27"/>
      <c r="K153" s="23"/>
      <c r="L153" s="27"/>
      <c r="M153" s="19"/>
      <c r="N153" s="1" t="s">
        <v>882</v>
      </c>
    </row>
    <row r="154" spans="1:52" ht="30" customHeight="1" x14ac:dyDescent="0.3">
      <c r="A154" s="20" t="s">
        <v>732</v>
      </c>
      <c r="B154" s="20" t="s">
        <v>691</v>
      </c>
      <c r="C154" s="20" t="s">
        <v>93</v>
      </c>
      <c r="D154" s="21">
        <v>0.05</v>
      </c>
      <c r="E154" s="24">
        <f>단가대비표!O51</f>
        <v>0</v>
      </c>
      <c r="F154" s="28">
        <f>TRUNC(E154*D154,1)</f>
        <v>0</v>
      </c>
      <c r="G154" s="24">
        <f>단가대비표!P51</f>
        <v>268058</v>
      </c>
      <c r="H154" s="28">
        <f>TRUNC(G154*D154,1)</f>
        <v>13402.9</v>
      </c>
      <c r="I154" s="24">
        <f>단가대비표!V51</f>
        <v>0</v>
      </c>
      <c r="J154" s="28">
        <f>TRUNC(I154*D154,1)</f>
        <v>0</v>
      </c>
      <c r="K154" s="24">
        <f t="shared" ref="K154:L156" si="15">TRUNC(E154+G154+I154,1)</f>
        <v>268058</v>
      </c>
      <c r="L154" s="28">
        <f t="shared" si="15"/>
        <v>13402.9</v>
      </c>
      <c r="M154" s="20" t="s">
        <v>74</v>
      </c>
      <c r="N154" s="1" t="s">
        <v>882</v>
      </c>
      <c r="O154" s="1" t="s">
        <v>441</v>
      </c>
      <c r="P154" s="1" t="s">
        <v>71</v>
      </c>
      <c r="Q154" s="1" t="s">
        <v>71</v>
      </c>
      <c r="R154" s="1" t="s">
        <v>69</v>
      </c>
      <c r="V154">
        <v>1</v>
      </c>
      <c r="AV154" s="1" t="s">
        <v>74</v>
      </c>
      <c r="AW154" s="1" t="s">
        <v>504</v>
      </c>
      <c r="AX154" s="1" t="s">
        <v>74</v>
      </c>
      <c r="AY154" s="1" t="s">
        <v>74</v>
      </c>
      <c r="AZ154" s="1" t="s">
        <v>74</v>
      </c>
    </row>
    <row r="155" spans="1:52" ht="30" customHeight="1" x14ac:dyDescent="0.3">
      <c r="A155" s="20" t="s">
        <v>690</v>
      </c>
      <c r="B155" s="20" t="s">
        <v>691</v>
      </c>
      <c r="C155" s="20" t="s">
        <v>93</v>
      </c>
      <c r="D155" s="21">
        <v>2.5000000000000001E-2</v>
      </c>
      <c r="E155" s="24">
        <f>단가대비표!O48</f>
        <v>0</v>
      </c>
      <c r="F155" s="28">
        <f>TRUNC(E155*D155,1)</f>
        <v>0</v>
      </c>
      <c r="G155" s="24">
        <f>단가대비표!P48</f>
        <v>165545</v>
      </c>
      <c r="H155" s="28">
        <f>TRUNC(G155*D155,1)</f>
        <v>4138.6000000000004</v>
      </c>
      <c r="I155" s="24">
        <f>단가대비표!V48</f>
        <v>0</v>
      </c>
      <c r="J155" s="28">
        <f>TRUNC(I155*D155,1)</f>
        <v>0</v>
      </c>
      <c r="K155" s="24">
        <f t="shared" si="15"/>
        <v>165545</v>
      </c>
      <c r="L155" s="28">
        <f t="shared" si="15"/>
        <v>4138.6000000000004</v>
      </c>
      <c r="M155" s="20" t="s">
        <v>74</v>
      </c>
      <c r="N155" s="1" t="s">
        <v>882</v>
      </c>
      <c r="O155" s="1" t="s">
        <v>424</v>
      </c>
      <c r="P155" s="1" t="s">
        <v>71</v>
      </c>
      <c r="Q155" s="1" t="s">
        <v>71</v>
      </c>
      <c r="R155" s="1" t="s">
        <v>69</v>
      </c>
      <c r="V155">
        <v>1</v>
      </c>
      <c r="AV155" s="1" t="s">
        <v>74</v>
      </c>
      <c r="AW155" s="1" t="s">
        <v>515</v>
      </c>
      <c r="AX155" s="1" t="s">
        <v>74</v>
      </c>
      <c r="AY155" s="1" t="s">
        <v>74</v>
      </c>
      <c r="AZ155" s="1" t="s">
        <v>74</v>
      </c>
    </row>
    <row r="156" spans="1:52" ht="30" customHeight="1" x14ac:dyDescent="0.3">
      <c r="A156" s="20" t="s">
        <v>692</v>
      </c>
      <c r="B156" s="20" t="s">
        <v>717</v>
      </c>
      <c r="C156" s="20" t="s">
        <v>91</v>
      </c>
      <c r="D156" s="21">
        <v>1</v>
      </c>
      <c r="E156" s="24">
        <v>0</v>
      </c>
      <c r="F156" s="28">
        <f>TRUNC(E156*D156,1)</f>
        <v>0</v>
      </c>
      <c r="G156" s="24">
        <v>0</v>
      </c>
      <c r="H156" s="28">
        <f>TRUNC(G156*D156,1)</f>
        <v>0</v>
      </c>
      <c r="I156" s="24">
        <f>TRUNC(SUMIF(V154:V156,RIGHTB(O156,1),H154:H156)*U156,2)</f>
        <v>350.83</v>
      </c>
      <c r="J156" s="28">
        <f>TRUNC(I156*D156,1)</f>
        <v>350.8</v>
      </c>
      <c r="K156" s="24">
        <f t="shared" si="15"/>
        <v>350.8</v>
      </c>
      <c r="L156" s="28">
        <f t="shared" si="15"/>
        <v>350.8</v>
      </c>
      <c r="M156" s="20" t="s">
        <v>74</v>
      </c>
      <c r="N156" s="1" t="s">
        <v>882</v>
      </c>
      <c r="O156" s="1" t="s">
        <v>871</v>
      </c>
      <c r="P156" s="1" t="s">
        <v>71</v>
      </c>
      <c r="Q156" s="1" t="s">
        <v>71</v>
      </c>
      <c r="R156" s="1" t="s">
        <v>71</v>
      </c>
      <c r="S156">
        <v>1</v>
      </c>
      <c r="T156">
        <v>2</v>
      </c>
      <c r="U156">
        <v>0.02</v>
      </c>
      <c r="AV156" s="1" t="s">
        <v>74</v>
      </c>
      <c r="AW156" s="1" t="s">
        <v>204</v>
      </c>
      <c r="AX156" s="1" t="s">
        <v>74</v>
      </c>
      <c r="AY156" s="1" t="s">
        <v>74</v>
      </c>
      <c r="AZ156" s="1" t="s">
        <v>74</v>
      </c>
    </row>
    <row r="157" spans="1:52" ht="30" customHeight="1" x14ac:dyDescent="0.3">
      <c r="A157" s="20" t="s">
        <v>309</v>
      </c>
      <c r="B157" s="20" t="s">
        <v>74</v>
      </c>
      <c r="C157" s="20" t="s">
        <v>74</v>
      </c>
      <c r="D157" s="21"/>
      <c r="E157" s="24"/>
      <c r="F157" s="28">
        <f>TRUNC(SUMIF(N154:N156,N153,F154:F156),0)</f>
        <v>0</v>
      </c>
      <c r="G157" s="24"/>
      <c r="H157" s="28">
        <f>TRUNC(SUMIF(N154:N156,N153,H154:H156),0)</f>
        <v>17541</v>
      </c>
      <c r="I157" s="24"/>
      <c r="J157" s="28">
        <f>TRUNC(SUMIF(N154:N156,N153,J154:J156),0)</f>
        <v>350</v>
      </c>
      <c r="K157" s="24"/>
      <c r="L157" s="28">
        <f>F157+H157+J157</f>
        <v>17891</v>
      </c>
      <c r="M157" s="20" t="s">
        <v>74</v>
      </c>
      <c r="N157" s="1" t="s">
        <v>609</v>
      </c>
      <c r="O157" s="1" t="s">
        <v>609</v>
      </c>
      <c r="P157" s="1" t="s">
        <v>74</v>
      </c>
      <c r="Q157" s="1" t="s">
        <v>74</v>
      </c>
      <c r="R157" s="1" t="s">
        <v>74</v>
      </c>
      <c r="AV157" s="1" t="s">
        <v>74</v>
      </c>
      <c r="AW157" s="1" t="s">
        <v>74</v>
      </c>
      <c r="AX157" s="1" t="s">
        <v>74</v>
      </c>
      <c r="AY157" s="1" t="s">
        <v>74</v>
      </c>
      <c r="AZ157" s="1" t="s">
        <v>74</v>
      </c>
    </row>
    <row r="158" spans="1:52" ht="30" customHeight="1" x14ac:dyDescent="0.3">
      <c r="A158" s="22"/>
      <c r="B158" s="22"/>
      <c r="C158" s="22"/>
      <c r="D158" s="22"/>
      <c r="E158" s="25"/>
      <c r="F158" s="29"/>
      <c r="G158" s="25"/>
      <c r="H158" s="29"/>
      <c r="I158" s="25"/>
      <c r="J158" s="29"/>
      <c r="K158" s="25"/>
      <c r="L158" s="29"/>
      <c r="M158" s="22"/>
    </row>
    <row r="159" spans="1:52" ht="30" customHeight="1" x14ac:dyDescent="0.3">
      <c r="A159" s="17" t="s">
        <v>41</v>
      </c>
      <c r="B159" s="18"/>
      <c r="C159" s="18"/>
      <c r="D159" s="18"/>
      <c r="E159" s="23"/>
      <c r="F159" s="27"/>
      <c r="G159" s="23"/>
      <c r="H159" s="27"/>
      <c r="I159" s="23"/>
      <c r="J159" s="27"/>
      <c r="K159" s="23"/>
      <c r="L159" s="27"/>
      <c r="M159" s="19"/>
      <c r="N159" s="1" t="s">
        <v>883</v>
      </c>
    </row>
    <row r="160" spans="1:52" ht="30" customHeight="1" x14ac:dyDescent="0.3">
      <c r="A160" s="20" t="s">
        <v>900</v>
      </c>
      <c r="B160" s="20" t="s">
        <v>545</v>
      </c>
      <c r="C160" s="20" t="s">
        <v>80</v>
      </c>
      <c r="D160" s="21">
        <v>0.875</v>
      </c>
      <c r="E160" s="24">
        <f>단가대비표!O12</f>
        <v>3340</v>
      </c>
      <c r="F160" s="28">
        <f t="shared" ref="F160:F168" si="16">TRUNC(E160*D160,1)</f>
        <v>2922.5</v>
      </c>
      <c r="G160" s="24">
        <f>단가대비표!P12</f>
        <v>0</v>
      </c>
      <c r="H160" s="28">
        <f t="shared" ref="H160:H168" si="17">TRUNC(G160*D160,1)</f>
        <v>0</v>
      </c>
      <c r="I160" s="24">
        <f>단가대비표!V12</f>
        <v>0</v>
      </c>
      <c r="J160" s="28">
        <f t="shared" ref="J160:J168" si="18">TRUNC(I160*D160,1)</f>
        <v>0</v>
      </c>
      <c r="K160" s="24">
        <f t="shared" ref="K160:K168" si="19">TRUNC(E160+G160+I160,1)</f>
        <v>3340</v>
      </c>
      <c r="L160" s="28">
        <f t="shared" ref="L160:L168" si="20">TRUNC(F160+H160+J160,1)</f>
        <v>2922.5</v>
      </c>
      <c r="M160" s="20" t="s">
        <v>74</v>
      </c>
      <c r="N160" s="1" t="s">
        <v>883</v>
      </c>
      <c r="O160" s="1" t="s">
        <v>437</v>
      </c>
      <c r="P160" s="1" t="s">
        <v>71</v>
      </c>
      <c r="Q160" s="1" t="s">
        <v>71</v>
      </c>
      <c r="R160" s="1" t="s">
        <v>69</v>
      </c>
      <c r="AV160" s="1" t="s">
        <v>74</v>
      </c>
      <c r="AW160" s="1" t="s">
        <v>497</v>
      </c>
      <c r="AX160" s="1" t="s">
        <v>74</v>
      </c>
      <c r="AY160" s="1" t="s">
        <v>74</v>
      </c>
      <c r="AZ160" s="1" t="s">
        <v>74</v>
      </c>
    </row>
    <row r="161" spans="1:52" ht="30" customHeight="1" x14ac:dyDescent="0.3">
      <c r="A161" s="20" t="s">
        <v>715</v>
      </c>
      <c r="B161" s="20" t="s">
        <v>565</v>
      </c>
      <c r="C161" s="20" t="s">
        <v>80</v>
      </c>
      <c r="D161" s="21">
        <v>2.625</v>
      </c>
      <c r="E161" s="24">
        <f>단가대비표!O13</f>
        <v>3930</v>
      </c>
      <c r="F161" s="28">
        <f t="shared" si="16"/>
        <v>10316.200000000001</v>
      </c>
      <c r="G161" s="24">
        <f>단가대비표!P13</f>
        <v>0</v>
      </c>
      <c r="H161" s="28">
        <f t="shared" si="17"/>
        <v>0</v>
      </c>
      <c r="I161" s="24">
        <f>단가대비표!V13</f>
        <v>0</v>
      </c>
      <c r="J161" s="28">
        <f t="shared" si="18"/>
        <v>0</v>
      </c>
      <c r="K161" s="24">
        <f t="shared" si="19"/>
        <v>3930</v>
      </c>
      <c r="L161" s="28">
        <f t="shared" si="20"/>
        <v>10316.200000000001</v>
      </c>
      <c r="M161" s="20" t="s">
        <v>74</v>
      </c>
      <c r="N161" s="1" t="s">
        <v>883</v>
      </c>
      <c r="O161" s="1" t="s">
        <v>427</v>
      </c>
      <c r="P161" s="1" t="s">
        <v>71</v>
      </c>
      <c r="Q161" s="1" t="s">
        <v>71</v>
      </c>
      <c r="R161" s="1" t="s">
        <v>69</v>
      </c>
      <c r="AV161" s="1" t="s">
        <v>74</v>
      </c>
      <c r="AW161" s="1" t="s">
        <v>509</v>
      </c>
      <c r="AX161" s="1" t="s">
        <v>74</v>
      </c>
      <c r="AY161" s="1" t="s">
        <v>74</v>
      </c>
      <c r="AZ161" s="1" t="s">
        <v>74</v>
      </c>
    </row>
    <row r="162" spans="1:52" ht="30" customHeight="1" x14ac:dyDescent="0.3">
      <c r="A162" s="20" t="s">
        <v>555</v>
      </c>
      <c r="B162" s="20" t="s">
        <v>724</v>
      </c>
      <c r="C162" s="20" t="s">
        <v>84</v>
      </c>
      <c r="D162" s="21">
        <v>1.7</v>
      </c>
      <c r="E162" s="24">
        <f>단가대비표!O14</f>
        <v>1700</v>
      </c>
      <c r="F162" s="28">
        <f t="shared" si="16"/>
        <v>2890</v>
      </c>
      <c r="G162" s="24">
        <f>단가대비표!P14</f>
        <v>0</v>
      </c>
      <c r="H162" s="28">
        <f t="shared" si="17"/>
        <v>0</v>
      </c>
      <c r="I162" s="24">
        <f>단가대비표!V14</f>
        <v>0</v>
      </c>
      <c r="J162" s="28">
        <f t="shared" si="18"/>
        <v>0</v>
      </c>
      <c r="K162" s="24">
        <f t="shared" si="19"/>
        <v>1700</v>
      </c>
      <c r="L162" s="28">
        <f t="shared" si="20"/>
        <v>2890</v>
      </c>
      <c r="M162" s="20" t="s">
        <v>74</v>
      </c>
      <c r="N162" s="1" t="s">
        <v>883</v>
      </c>
      <c r="O162" s="1" t="s">
        <v>418</v>
      </c>
      <c r="P162" s="1" t="s">
        <v>71</v>
      </c>
      <c r="Q162" s="1" t="s">
        <v>71</v>
      </c>
      <c r="R162" s="1" t="s">
        <v>69</v>
      </c>
      <c r="AV162" s="1" t="s">
        <v>74</v>
      </c>
      <c r="AW162" s="1" t="s">
        <v>505</v>
      </c>
      <c r="AX162" s="1" t="s">
        <v>74</v>
      </c>
      <c r="AY162" s="1" t="s">
        <v>74</v>
      </c>
      <c r="AZ162" s="1" t="s">
        <v>74</v>
      </c>
    </row>
    <row r="163" spans="1:52" ht="30" customHeight="1" x14ac:dyDescent="0.3">
      <c r="A163" s="20" t="s">
        <v>899</v>
      </c>
      <c r="B163" s="20" t="s">
        <v>714</v>
      </c>
      <c r="C163" s="20" t="s">
        <v>84</v>
      </c>
      <c r="D163" s="21">
        <v>17.5</v>
      </c>
      <c r="E163" s="24">
        <f>단가대비표!O15</f>
        <v>7</v>
      </c>
      <c r="F163" s="28">
        <f t="shared" si="16"/>
        <v>122.5</v>
      </c>
      <c r="G163" s="24">
        <f>단가대비표!P15</f>
        <v>0</v>
      </c>
      <c r="H163" s="28">
        <f t="shared" si="17"/>
        <v>0</v>
      </c>
      <c r="I163" s="24">
        <f>단가대비표!V15</f>
        <v>0</v>
      </c>
      <c r="J163" s="28">
        <f t="shared" si="18"/>
        <v>0</v>
      </c>
      <c r="K163" s="24">
        <f t="shared" si="19"/>
        <v>7</v>
      </c>
      <c r="L163" s="28">
        <f t="shared" si="20"/>
        <v>122.5</v>
      </c>
      <c r="M163" s="20" t="s">
        <v>74</v>
      </c>
      <c r="N163" s="1" t="s">
        <v>883</v>
      </c>
      <c r="O163" s="1" t="s">
        <v>426</v>
      </c>
      <c r="P163" s="1" t="s">
        <v>71</v>
      </c>
      <c r="Q163" s="1" t="s">
        <v>71</v>
      </c>
      <c r="R163" s="1" t="s">
        <v>69</v>
      </c>
      <c r="AV163" s="1" t="s">
        <v>74</v>
      </c>
      <c r="AW163" s="1" t="s">
        <v>510</v>
      </c>
      <c r="AX163" s="1" t="s">
        <v>74</v>
      </c>
      <c r="AY163" s="1" t="s">
        <v>74</v>
      </c>
      <c r="AZ163" s="1" t="s">
        <v>74</v>
      </c>
    </row>
    <row r="164" spans="1:52" ht="30" customHeight="1" x14ac:dyDescent="0.3">
      <c r="A164" s="20" t="s">
        <v>899</v>
      </c>
      <c r="B164" s="20" t="s">
        <v>725</v>
      </c>
      <c r="C164" s="20" t="s">
        <v>84</v>
      </c>
      <c r="D164" s="21">
        <v>32.08</v>
      </c>
      <c r="E164" s="24">
        <f>단가대비표!O16</f>
        <v>9</v>
      </c>
      <c r="F164" s="28">
        <f t="shared" si="16"/>
        <v>288.7</v>
      </c>
      <c r="G164" s="24">
        <f>단가대비표!P16</f>
        <v>0</v>
      </c>
      <c r="H164" s="28">
        <f t="shared" si="17"/>
        <v>0</v>
      </c>
      <c r="I164" s="24">
        <f>단가대비표!V16</f>
        <v>0</v>
      </c>
      <c r="J164" s="28">
        <f t="shared" si="18"/>
        <v>0</v>
      </c>
      <c r="K164" s="24">
        <f t="shared" si="19"/>
        <v>9</v>
      </c>
      <c r="L164" s="28">
        <f t="shared" si="20"/>
        <v>288.7</v>
      </c>
      <c r="M164" s="20" t="s">
        <v>74</v>
      </c>
      <c r="N164" s="1" t="s">
        <v>883</v>
      </c>
      <c r="O164" s="1" t="s">
        <v>432</v>
      </c>
      <c r="P164" s="1" t="s">
        <v>71</v>
      </c>
      <c r="Q164" s="1" t="s">
        <v>71</v>
      </c>
      <c r="R164" s="1" t="s">
        <v>69</v>
      </c>
      <c r="AV164" s="1" t="s">
        <v>74</v>
      </c>
      <c r="AW164" s="1" t="s">
        <v>513</v>
      </c>
      <c r="AX164" s="1" t="s">
        <v>74</v>
      </c>
      <c r="AY164" s="1" t="s">
        <v>74</v>
      </c>
      <c r="AZ164" s="1" t="s">
        <v>74</v>
      </c>
    </row>
    <row r="165" spans="1:52" ht="30" customHeight="1" x14ac:dyDescent="0.3">
      <c r="A165" s="20" t="s">
        <v>727</v>
      </c>
      <c r="B165" s="20" t="s">
        <v>74</v>
      </c>
      <c r="C165" s="20" t="s">
        <v>80</v>
      </c>
      <c r="D165" s="21">
        <v>2.33</v>
      </c>
      <c r="E165" s="24">
        <f>단가대비표!O17</f>
        <v>83</v>
      </c>
      <c r="F165" s="28">
        <f t="shared" si="16"/>
        <v>193.3</v>
      </c>
      <c r="G165" s="24">
        <f>단가대비표!P17</f>
        <v>0</v>
      </c>
      <c r="H165" s="28">
        <f t="shared" si="17"/>
        <v>0</v>
      </c>
      <c r="I165" s="24">
        <f>단가대비표!V17</f>
        <v>0</v>
      </c>
      <c r="J165" s="28">
        <f t="shared" si="18"/>
        <v>0</v>
      </c>
      <c r="K165" s="24">
        <f t="shared" si="19"/>
        <v>83</v>
      </c>
      <c r="L165" s="28">
        <f t="shared" si="20"/>
        <v>193.3</v>
      </c>
      <c r="M165" s="20" t="s">
        <v>74</v>
      </c>
      <c r="N165" s="1" t="s">
        <v>883</v>
      </c>
      <c r="O165" s="1" t="s">
        <v>439</v>
      </c>
      <c r="P165" s="1" t="s">
        <v>71</v>
      </c>
      <c r="Q165" s="1" t="s">
        <v>71</v>
      </c>
      <c r="R165" s="1" t="s">
        <v>69</v>
      </c>
      <c r="AV165" s="1" t="s">
        <v>74</v>
      </c>
      <c r="AW165" s="1" t="s">
        <v>498</v>
      </c>
      <c r="AX165" s="1" t="s">
        <v>74</v>
      </c>
      <c r="AY165" s="1" t="s">
        <v>74</v>
      </c>
      <c r="AZ165" s="1" t="s">
        <v>74</v>
      </c>
    </row>
    <row r="166" spans="1:52" ht="30" customHeight="1" x14ac:dyDescent="0.3">
      <c r="A166" s="20" t="s">
        <v>898</v>
      </c>
      <c r="B166" s="20" t="s">
        <v>74</v>
      </c>
      <c r="C166" s="20" t="s">
        <v>134</v>
      </c>
      <c r="D166" s="21">
        <v>0.42</v>
      </c>
      <c r="E166" s="24">
        <f>단가대비표!O18</f>
        <v>634</v>
      </c>
      <c r="F166" s="28">
        <f t="shared" si="16"/>
        <v>266.2</v>
      </c>
      <c r="G166" s="24">
        <f>단가대비표!P18</f>
        <v>0</v>
      </c>
      <c r="H166" s="28">
        <f t="shared" si="17"/>
        <v>0</v>
      </c>
      <c r="I166" s="24">
        <f>단가대비표!V18</f>
        <v>0</v>
      </c>
      <c r="J166" s="28">
        <f t="shared" si="18"/>
        <v>0</v>
      </c>
      <c r="K166" s="24">
        <f t="shared" si="19"/>
        <v>634</v>
      </c>
      <c r="L166" s="28">
        <f t="shared" si="20"/>
        <v>266.2</v>
      </c>
      <c r="M166" s="20" t="s">
        <v>74</v>
      </c>
      <c r="N166" s="1" t="s">
        <v>883</v>
      </c>
      <c r="O166" s="1" t="s">
        <v>419</v>
      </c>
      <c r="P166" s="1" t="s">
        <v>71</v>
      </c>
      <c r="Q166" s="1" t="s">
        <v>71</v>
      </c>
      <c r="R166" s="1" t="s">
        <v>69</v>
      </c>
      <c r="AV166" s="1" t="s">
        <v>74</v>
      </c>
      <c r="AW166" s="1" t="s">
        <v>499</v>
      </c>
      <c r="AX166" s="1" t="s">
        <v>74</v>
      </c>
      <c r="AY166" s="1" t="s">
        <v>74</v>
      </c>
      <c r="AZ166" s="1" t="s">
        <v>74</v>
      </c>
    </row>
    <row r="167" spans="1:52" ht="30" customHeight="1" x14ac:dyDescent="0.3">
      <c r="A167" s="20" t="s">
        <v>109</v>
      </c>
      <c r="B167" s="20" t="s">
        <v>567</v>
      </c>
      <c r="C167" s="20" t="s">
        <v>130</v>
      </c>
      <c r="D167" s="21">
        <v>0.58299999999999996</v>
      </c>
      <c r="E167" s="24">
        <f>단가대비표!O19</f>
        <v>3565</v>
      </c>
      <c r="F167" s="28">
        <f t="shared" si="16"/>
        <v>2078.3000000000002</v>
      </c>
      <c r="G167" s="24">
        <f>단가대비표!P19</f>
        <v>0</v>
      </c>
      <c r="H167" s="28">
        <f t="shared" si="17"/>
        <v>0</v>
      </c>
      <c r="I167" s="24">
        <f>단가대비표!V19</f>
        <v>0</v>
      </c>
      <c r="J167" s="28">
        <f t="shared" si="18"/>
        <v>0</v>
      </c>
      <c r="K167" s="24">
        <f t="shared" si="19"/>
        <v>3565</v>
      </c>
      <c r="L167" s="28">
        <f t="shared" si="20"/>
        <v>2078.3000000000002</v>
      </c>
      <c r="M167" s="20" t="s">
        <v>74</v>
      </c>
      <c r="N167" s="1" t="s">
        <v>883</v>
      </c>
      <c r="O167" s="1" t="s">
        <v>420</v>
      </c>
      <c r="P167" s="1" t="s">
        <v>71</v>
      </c>
      <c r="Q167" s="1" t="s">
        <v>71</v>
      </c>
      <c r="R167" s="1" t="s">
        <v>69</v>
      </c>
      <c r="AV167" s="1" t="s">
        <v>74</v>
      </c>
      <c r="AW167" s="1" t="s">
        <v>512</v>
      </c>
      <c r="AX167" s="1" t="s">
        <v>74</v>
      </c>
      <c r="AY167" s="1" t="s">
        <v>74</v>
      </c>
      <c r="AZ167" s="1" t="s">
        <v>74</v>
      </c>
    </row>
    <row r="168" spans="1:52" ht="30" customHeight="1" x14ac:dyDescent="0.3">
      <c r="A168" s="20" t="s">
        <v>115</v>
      </c>
      <c r="B168" s="20" t="s">
        <v>691</v>
      </c>
      <c r="C168" s="20" t="s">
        <v>93</v>
      </c>
      <c r="D168" s="21">
        <v>3.5000000000000003E-2</v>
      </c>
      <c r="E168" s="24">
        <f>단가대비표!O50</f>
        <v>0</v>
      </c>
      <c r="F168" s="28">
        <f t="shared" si="16"/>
        <v>0</v>
      </c>
      <c r="G168" s="24">
        <f>단가대비표!P50</f>
        <v>233754</v>
      </c>
      <c r="H168" s="28">
        <f t="shared" si="17"/>
        <v>8181.3</v>
      </c>
      <c r="I168" s="24">
        <f>단가대비표!V50</f>
        <v>0</v>
      </c>
      <c r="J168" s="28">
        <f t="shared" si="18"/>
        <v>0</v>
      </c>
      <c r="K168" s="24">
        <f t="shared" si="19"/>
        <v>233754</v>
      </c>
      <c r="L168" s="28">
        <f t="shared" si="20"/>
        <v>8181.3</v>
      </c>
      <c r="M168" s="20" t="s">
        <v>74</v>
      </c>
      <c r="N168" s="1" t="s">
        <v>883</v>
      </c>
      <c r="O168" s="1" t="s">
        <v>175</v>
      </c>
      <c r="P168" s="1" t="s">
        <v>71</v>
      </c>
      <c r="Q168" s="1" t="s">
        <v>71</v>
      </c>
      <c r="R168" s="1" t="s">
        <v>69</v>
      </c>
      <c r="AV168" s="1" t="s">
        <v>74</v>
      </c>
      <c r="AW168" s="1" t="s">
        <v>507</v>
      </c>
      <c r="AX168" s="1" t="s">
        <v>74</v>
      </c>
      <c r="AY168" s="1" t="s">
        <v>74</v>
      </c>
      <c r="AZ168" s="1" t="s">
        <v>74</v>
      </c>
    </row>
    <row r="169" spans="1:52" ht="30" customHeight="1" x14ac:dyDescent="0.3">
      <c r="A169" s="20" t="s">
        <v>309</v>
      </c>
      <c r="B169" s="20" t="s">
        <v>74</v>
      </c>
      <c r="C169" s="20" t="s">
        <v>74</v>
      </c>
      <c r="D169" s="21"/>
      <c r="E169" s="24"/>
      <c r="F169" s="28">
        <f>TRUNC(SUMIF(N160:N168,N159,F160:F168),0)</f>
        <v>19077</v>
      </c>
      <c r="G169" s="24"/>
      <c r="H169" s="28">
        <f>TRUNC(SUMIF(N160:N168,N159,H160:H168),0)</f>
        <v>8181</v>
      </c>
      <c r="I169" s="24"/>
      <c r="J169" s="28">
        <f>TRUNC(SUMIF(N160:N168,N159,J160:J168),0)</f>
        <v>0</v>
      </c>
      <c r="K169" s="24"/>
      <c r="L169" s="28">
        <f>F169+H169+J169</f>
        <v>27258</v>
      </c>
      <c r="M169" s="20" t="s">
        <v>74</v>
      </c>
      <c r="N169" s="1" t="s">
        <v>609</v>
      </c>
      <c r="O169" s="1" t="s">
        <v>609</v>
      </c>
      <c r="P169" s="1" t="s">
        <v>74</v>
      </c>
      <c r="Q169" s="1" t="s">
        <v>74</v>
      </c>
      <c r="R169" s="1" t="s">
        <v>74</v>
      </c>
      <c r="AV169" s="1" t="s">
        <v>74</v>
      </c>
      <c r="AW169" s="1" t="s">
        <v>74</v>
      </c>
      <c r="AX169" s="1" t="s">
        <v>74</v>
      </c>
      <c r="AY169" s="1" t="s">
        <v>74</v>
      </c>
      <c r="AZ169" s="1" t="s">
        <v>74</v>
      </c>
    </row>
    <row r="170" spans="1:52" ht="30" customHeight="1" x14ac:dyDescent="0.3">
      <c r="A170" s="22"/>
      <c r="B170" s="22"/>
      <c r="C170" s="22"/>
      <c r="D170" s="22"/>
      <c r="E170" s="25"/>
      <c r="F170" s="29"/>
      <c r="G170" s="25"/>
      <c r="H170" s="29"/>
      <c r="I170" s="25"/>
      <c r="J170" s="29"/>
      <c r="K170" s="25"/>
      <c r="L170" s="29"/>
      <c r="M170" s="22"/>
    </row>
    <row r="171" spans="1:52" ht="30" customHeight="1" x14ac:dyDescent="0.3">
      <c r="A171" s="17" t="s">
        <v>179</v>
      </c>
      <c r="B171" s="18"/>
      <c r="C171" s="18"/>
      <c r="D171" s="18"/>
      <c r="E171" s="23"/>
      <c r="F171" s="27"/>
      <c r="G171" s="23"/>
      <c r="H171" s="27"/>
      <c r="I171" s="23"/>
      <c r="J171" s="27"/>
      <c r="K171" s="23"/>
      <c r="L171" s="27"/>
      <c r="M171" s="19"/>
      <c r="N171" s="1" t="s">
        <v>881</v>
      </c>
    </row>
    <row r="172" spans="1:52" ht="30" customHeight="1" x14ac:dyDescent="0.3">
      <c r="A172" s="20" t="s">
        <v>90</v>
      </c>
      <c r="B172" s="20" t="s">
        <v>691</v>
      </c>
      <c r="C172" s="20" t="s">
        <v>93</v>
      </c>
      <c r="D172" s="21">
        <v>3.3000000000000002E-2</v>
      </c>
      <c r="E172" s="24">
        <f>단가대비표!O54</f>
        <v>0</v>
      </c>
      <c r="F172" s="28">
        <f>TRUNC(E172*D172,1)</f>
        <v>0</v>
      </c>
      <c r="G172" s="24">
        <f>단가대비표!P54</f>
        <v>243538</v>
      </c>
      <c r="H172" s="28">
        <f>TRUNC(G172*D172,1)</f>
        <v>8036.7</v>
      </c>
      <c r="I172" s="24">
        <f>단가대비표!V54</f>
        <v>0</v>
      </c>
      <c r="J172" s="28">
        <f>TRUNC(I172*D172,1)</f>
        <v>0</v>
      </c>
      <c r="K172" s="24">
        <f t="shared" ref="K172:L174" si="21">TRUNC(E172+G172+I172,1)</f>
        <v>243538</v>
      </c>
      <c r="L172" s="28">
        <f t="shared" si="21"/>
        <v>8036.7</v>
      </c>
      <c r="M172" s="20" t="s">
        <v>74</v>
      </c>
      <c r="N172" s="1" t="s">
        <v>881</v>
      </c>
      <c r="O172" s="1" t="s">
        <v>422</v>
      </c>
      <c r="P172" s="1" t="s">
        <v>71</v>
      </c>
      <c r="Q172" s="1" t="s">
        <v>71</v>
      </c>
      <c r="R172" s="1" t="s">
        <v>69</v>
      </c>
      <c r="V172">
        <v>1</v>
      </c>
      <c r="AV172" s="1" t="s">
        <v>74</v>
      </c>
      <c r="AW172" s="1" t="s">
        <v>511</v>
      </c>
      <c r="AX172" s="1" t="s">
        <v>74</v>
      </c>
      <c r="AY172" s="1" t="s">
        <v>74</v>
      </c>
      <c r="AZ172" s="1" t="s">
        <v>74</v>
      </c>
    </row>
    <row r="173" spans="1:52" ht="30" customHeight="1" x14ac:dyDescent="0.3">
      <c r="A173" s="20" t="s">
        <v>690</v>
      </c>
      <c r="B173" s="20" t="s">
        <v>691</v>
      </c>
      <c r="C173" s="20" t="s">
        <v>93</v>
      </c>
      <c r="D173" s="21">
        <v>1.7000000000000001E-2</v>
      </c>
      <c r="E173" s="24">
        <f>단가대비표!O48</f>
        <v>0</v>
      </c>
      <c r="F173" s="28">
        <f>TRUNC(E173*D173,1)</f>
        <v>0</v>
      </c>
      <c r="G173" s="24">
        <f>단가대비표!P48</f>
        <v>165545</v>
      </c>
      <c r="H173" s="28">
        <f>TRUNC(G173*D173,1)</f>
        <v>2814.2</v>
      </c>
      <c r="I173" s="24">
        <f>단가대비표!V48</f>
        <v>0</v>
      </c>
      <c r="J173" s="28">
        <f>TRUNC(I173*D173,1)</f>
        <v>0</v>
      </c>
      <c r="K173" s="24">
        <f t="shared" si="21"/>
        <v>165545</v>
      </c>
      <c r="L173" s="28">
        <f t="shared" si="21"/>
        <v>2814.2</v>
      </c>
      <c r="M173" s="20" t="s">
        <v>74</v>
      </c>
      <c r="N173" s="1" t="s">
        <v>881</v>
      </c>
      <c r="O173" s="1" t="s">
        <v>424</v>
      </c>
      <c r="P173" s="1" t="s">
        <v>71</v>
      </c>
      <c r="Q173" s="1" t="s">
        <v>71</v>
      </c>
      <c r="R173" s="1" t="s">
        <v>69</v>
      </c>
      <c r="V173">
        <v>1</v>
      </c>
      <c r="AV173" s="1" t="s">
        <v>74</v>
      </c>
      <c r="AW173" s="1" t="s">
        <v>500</v>
      </c>
      <c r="AX173" s="1" t="s">
        <v>74</v>
      </c>
      <c r="AY173" s="1" t="s">
        <v>74</v>
      </c>
      <c r="AZ173" s="1" t="s">
        <v>74</v>
      </c>
    </row>
    <row r="174" spans="1:52" ht="30" customHeight="1" x14ac:dyDescent="0.3">
      <c r="A174" s="20" t="s">
        <v>692</v>
      </c>
      <c r="B174" s="20" t="s">
        <v>729</v>
      </c>
      <c r="C174" s="20" t="s">
        <v>91</v>
      </c>
      <c r="D174" s="21">
        <v>1</v>
      </c>
      <c r="E174" s="24">
        <v>0</v>
      </c>
      <c r="F174" s="28">
        <f>TRUNC(E174*D174,1)</f>
        <v>0</v>
      </c>
      <c r="G174" s="24">
        <v>0</v>
      </c>
      <c r="H174" s="28">
        <f>TRUNC(G174*D174,1)</f>
        <v>0</v>
      </c>
      <c r="I174" s="24">
        <f>TRUNC(SUMIF(V172:V174,RIGHTB(O174,1),H172:H174)*U174,2)</f>
        <v>108.5</v>
      </c>
      <c r="J174" s="28">
        <f>TRUNC(I174*D174,1)</f>
        <v>108.5</v>
      </c>
      <c r="K174" s="24">
        <f t="shared" si="21"/>
        <v>108.5</v>
      </c>
      <c r="L174" s="28">
        <f t="shared" si="21"/>
        <v>108.5</v>
      </c>
      <c r="M174" s="20" t="s">
        <v>74</v>
      </c>
      <c r="N174" s="1" t="s">
        <v>881</v>
      </c>
      <c r="O174" s="1" t="s">
        <v>871</v>
      </c>
      <c r="P174" s="1" t="s">
        <v>71</v>
      </c>
      <c r="Q174" s="1" t="s">
        <v>71</v>
      </c>
      <c r="R174" s="1" t="s">
        <v>71</v>
      </c>
      <c r="S174">
        <v>1</v>
      </c>
      <c r="T174">
        <v>2</v>
      </c>
      <c r="U174">
        <v>0.01</v>
      </c>
      <c r="AV174" s="1" t="s">
        <v>74</v>
      </c>
      <c r="AW174" s="1" t="s">
        <v>205</v>
      </c>
      <c r="AX174" s="1" t="s">
        <v>74</v>
      </c>
      <c r="AY174" s="1" t="s">
        <v>74</v>
      </c>
      <c r="AZ174" s="1" t="s">
        <v>74</v>
      </c>
    </row>
    <row r="175" spans="1:52" ht="30" customHeight="1" x14ac:dyDescent="0.3">
      <c r="A175" s="20" t="s">
        <v>309</v>
      </c>
      <c r="B175" s="20" t="s">
        <v>74</v>
      </c>
      <c r="C175" s="20" t="s">
        <v>74</v>
      </c>
      <c r="D175" s="21"/>
      <c r="E175" s="24"/>
      <c r="F175" s="28">
        <f>TRUNC(SUMIF(N172:N174,N171,F172:F174),0)</f>
        <v>0</v>
      </c>
      <c r="G175" s="24"/>
      <c r="H175" s="28">
        <f>TRUNC(SUMIF(N172:N174,N171,H172:H174),0)</f>
        <v>10850</v>
      </c>
      <c r="I175" s="24"/>
      <c r="J175" s="28">
        <f>TRUNC(SUMIF(N172:N174,N171,J172:J174),0)</f>
        <v>108</v>
      </c>
      <c r="K175" s="24"/>
      <c r="L175" s="28">
        <f>F175+H175+J175</f>
        <v>10958</v>
      </c>
      <c r="M175" s="20" t="s">
        <v>74</v>
      </c>
      <c r="N175" s="1" t="s">
        <v>609</v>
      </c>
      <c r="O175" s="1" t="s">
        <v>609</v>
      </c>
      <c r="P175" s="1" t="s">
        <v>74</v>
      </c>
      <c r="Q175" s="1" t="s">
        <v>74</v>
      </c>
      <c r="R175" s="1" t="s">
        <v>74</v>
      </c>
      <c r="AV175" s="1" t="s">
        <v>74</v>
      </c>
      <c r="AW175" s="1" t="s">
        <v>74</v>
      </c>
      <c r="AX175" s="1" t="s">
        <v>74</v>
      </c>
      <c r="AY175" s="1" t="s">
        <v>74</v>
      </c>
      <c r="AZ175" s="1" t="s">
        <v>74</v>
      </c>
    </row>
    <row r="176" spans="1:52" ht="30" customHeight="1" x14ac:dyDescent="0.3">
      <c r="A176" s="22"/>
      <c r="B176" s="22"/>
      <c r="C176" s="22"/>
      <c r="D176" s="22"/>
      <c r="E176" s="25"/>
      <c r="F176" s="29"/>
      <c r="G176" s="25"/>
      <c r="H176" s="29"/>
      <c r="I176" s="25"/>
      <c r="J176" s="29"/>
      <c r="K176" s="25"/>
      <c r="L176" s="29"/>
      <c r="M176" s="22"/>
    </row>
    <row r="177" spans="1:52" ht="30" customHeight="1" x14ac:dyDescent="0.3">
      <c r="A177" s="17" t="s">
        <v>194</v>
      </c>
      <c r="B177" s="18"/>
      <c r="C177" s="18"/>
      <c r="D177" s="18"/>
      <c r="E177" s="23"/>
      <c r="F177" s="27"/>
      <c r="G177" s="23"/>
      <c r="H177" s="27"/>
      <c r="I177" s="23"/>
      <c r="J177" s="27"/>
      <c r="K177" s="23"/>
      <c r="L177" s="27"/>
      <c r="M177" s="19"/>
      <c r="N177" s="1" t="s">
        <v>880</v>
      </c>
    </row>
    <row r="178" spans="1:52" ht="30" customHeight="1" x14ac:dyDescent="0.3">
      <c r="A178" s="20" t="s">
        <v>731</v>
      </c>
      <c r="B178" s="20" t="s">
        <v>253</v>
      </c>
      <c r="C178" s="20" t="s">
        <v>62</v>
      </c>
      <c r="D178" s="21">
        <v>1.1000000000000001</v>
      </c>
      <c r="E178" s="24">
        <f>단가대비표!O7</f>
        <v>8560</v>
      </c>
      <c r="F178" s="28">
        <f>TRUNC(E178*D178,1)</f>
        <v>9416</v>
      </c>
      <c r="G178" s="24">
        <f>단가대비표!P7</f>
        <v>0</v>
      </c>
      <c r="H178" s="28">
        <f>TRUNC(G178*D178,1)</f>
        <v>0</v>
      </c>
      <c r="I178" s="24">
        <f>단가대비표!V7</f>
        <v>0</v>
      </c>
      <c r="J178" s="28">
        <f>TRUNC(I178*D178,1)</f>
        <v>0</v>
      </c>
      <c r="K178" s="24">
        <f>TRUNC(E178+G178+I178,1)</f>
        <v>8560</v>
      </c>
      <c r="L178" s="28">
        <f>TRUNC(F178+H178+J178,1)</f>
        <v>9416</v>
      </c>
      <c r="M178" s="20" t="s">
        <v>74</v>
      </c>
      <c r="N178" s="1" t="s">
        <v>880</v>
      </c>
      <c r="O178" s="1" t="s">
        <v>173</v>
      </c>
      <c r="P178" s="1" t="s">
        <v>71</v>
      </c>
      <c r="Q178" s="1" t="s">
        <v>71</v>
      </c>
      <c r="R178" s="1" t="s">
        <v>69</v>
      </c>
      <c r="AV178" s="1" t="s">
        <v>74</v>
      </c>
      <c r="AW178" s="1" t="s">
        <v>506</v>
      </c>
      <c r="AX178" s="1" t="s">
        <v>74</v>
      </c>
      <c r="AY178" s="1" t="s">
        <v>74</v>
      </c>
      <c r="AZ178" s="1" t="s">
        <v>74</v>
      </c>
    </row>
    <row r="179" spans="1:52" ht="30" customHeight="1" x14ac:dyDescent="0.3">
      <c r="A179" s="20" t="s">
        <v>902</v>
      </c>
      <c r="B179" s="20" t="s">
        <v>903</v>
      </c>
      <c r="C179" s="20" t="s">
        <v>62</v>
      </c>
      <c r="D179" s="21">
        <v>1</v>
      </c>
      <c r="E179" s="24">
        <f>일위대가목록!E35</f>
        <v>0</v>
      </c>
      <c r="F179" s="28">
        <f>TRUNC(E179*D179,1)</f>
        <v>0</v>
      </c>
      <c r="G179" s="24">
        <f>일위대가목록!F35</f>
        <v>8727</v>
      </c>
      <c r="H179" s="28">
        <f>TRUNC(G179*D179,1)</f>
        <v>8727</v>
      </c>
      <c r="I179" s="24">
        <f>일위대가목록!G35</f>
        <v>0</v>
      </c>
      <c r="J179" s="28">
        <f>TRUNC(I179*D179,1)</f>
        <v>0</v>
      </c>
      <c r="K179" s="24">
        <f>TRUNC(E179+G179+I179,1)</f>
        <v>8727</v>
      </c>
      <c r="L179" s="28">
        <f>TRUNC(F179+H179+J179,1)</f>
        <v>8727</v>
      </c>
      <c r="M179" s="20" t="s">
        <v>74</v>
      </c>
      <c r="N179" s="1" t="s">
        <v>880</v>
      </c>
      <c r="O179" s="1" t="s">
        <v>516</v>
      </c>
      <c r="P179" s="1" t="s">
        <v>69</v>
      </c>
      <c r="Q179" s="1" t="s">
        <v>71</v>
      </c>
      <c r="R179" s="1" t="s">
        <v>71</v>
      </c>
      <c r="AV179" s="1" t="s">
        <v>74</v>
      </c>
      <c r="AW179" s="1" t="s">
        <v>210</v>
      </c>
      <c r="AX179" s="1" t="s">
        <v>74</v>
      </c>
      <c r="AY179" s="1" t="s">
        <v>74</v>
      </c>
      <c r="AZ179" s="1" t="s">
        <v>74</v>
      </c>
    </row>
    <row r="180" spans="1:52" ht="30" customHeight="1" x14ac:dyDescent="0.3">
      <c r="A180" s="20" t="s">
        <v>309</v>
      </c>
      <c r="B180" s="20" t="s">
        <v>74</v>
      </c>
      <c r="C180" s="20" t="s">
        <v>74</v>
      </c>
      <c r="D180" s="21"/>
      <c r="E180" s="24"/>
      <c r="F180" s="28">
        <f>TRUNC(SUMIF(N178:N179,N177,F178:F179),0)</f>
        <v>9416</v>
      </c>
      <c r="G180" s="24"/>
      <c r="H180" s="28">
        <f>TRUNC(SUMIF(N178:N179,N177,H178:H179),0)</f>
        <v>8727</v>
      </c>
      <c r="I180" s="24"/>
      <c r="J180" s="28">
        <f>TRUNC(SUMIF(N178:N179,N177,J178:J179),0)</f>
        <v>0</v>
      </c>
      <c r="K180" s="24"/>
      <c r="L180" s="28">
        <f>F180+H180+J180</f>
        <v>18143</v>
      </c>
      <c r="M180" s="20" t="s">
        <v>74</v>
      </c>
      <c r="N180" s="1" t="s">
        <v>609</v>
      </c>
      <c r="O180" s="1" t="s">
        <v>609</v>
      </c>
      <c r="P180" s="1" t="s">
        <v>74</v>
      </c>
      <c r="Q180" s="1" t="s">
        <v>74</v>
      </c>
      <c r="R180" s="1" t="s">
        <v>74</v>
      </c>
      <c r="AV180" s="1" t="s">
        <v>74</v>
      </c>
      <c r="AW180" s="1" t="s">
        <v>74</v>
      </c>
      <c r="AX180" s="1" t="s">
        <v>74</v>
      </c>
      <c r="AY180" s="1" t="s">
        <v>74</v>
      </c>
      <c r="AZ180" s="1" t="s">
        <v>74</v>
      </c>
    </row>
    <row r="181" spans="1:52" ht="30" customHeight="1" x14ac:dyDescent="0.3">
      <c r="A181" s="22"/>
      <c r="B181" s="22"/>
      <c r="C181" s="22"/>
      <c r="D181" s="22"/>
      <c r="E181" s="25"/>
      <c r="F181" s="29"/>
      <c r="G181" s="25"/>
      <c r="H181" s="29"/>
      <c r="I181" s="25"/>
      <c r="J181" s="29"/>
      <c r="K181" s="25"/>
      <c r="L181" s="29"/>
      <c r="M181" s="22"/>
    </row>
    <row r="182" spans="1:52" ht="30" customHeight="1" x14ac:dyDescent="0.3">
      <c r="A182" s="17" t="s">
        <v>50</v>
      </c>
      <c r="B182" s="18"/>
      <c r="C182" s="18"/>
      <c r="D182" s="18"/>
      <c r="E182" s="23"/>
      <c r="F182" s="27"/>
      <c r="G182" s="23"/>
      <c r="H182" s="27"/>
      <c r="I182" s="23"/>
      <c r="J182" s="27"/>
      <c r="K182" s="23"/>
      <c r="L182" s="27"/>
      <c r="M182" s="19"/>
      <c r="N182" s="1" t="s">
        <v>516</v>
      </c>
    </row>
    <row r="183" spans="1:52" ht="30" customHeight="1" x14ac:dyDescent="0.3">
      <c r="A183" s="20" t="s">
        <v>90</v>
      </c>
      <c r="B183" s="20" t="s">
        <v>691</v>
      </c>
      <c r="C183" s="20" t="s">
        <v>93</v>
      </c>
      <c r="D183" s="21">
        <v>2.7000000000000003E-2</v>
      </c>
      <c r="E183" s="24">
        <f>단가대비표!O54</f>
        <v>0</v>
      </c>
      <c r="F183" s="28">
        <f>TRUNC(E183*D183,1)</f>
        <v>0</v>
      </c>
      <c r="G183" s="24">
        <f>단가대비표!P54</f>
        <v>243538</v>
      </c>
      <c r="H183" s="28">
        <f>TRUNC(G183*D183,1)</f>
        <v>6575.5</v>
      </c>
      <c r="I183" s="24">
        <f>단가대비표!V54</f>
        <v>0</v>
      </c>
      <c r="J183" s="28">
        <f>TRUNC(I183*D183,1)</f>
        <v>0</v>
      </c>
      <c r="K183" s="24">
        <f>TRUNC(E183+G183+I183,1)</f>
        <v>243538</v>
      </c>
      <c r="L183" s="28">
        <f>TRUNC(F183+H183+J183,1)</f>
        <v>6575.5</v>
      </c>
      <c r="M183" s="20" t="s">
        <v>74</v>
      </c>
      <c r="N183" s="1" t="s">
        <v>516</v>
      </c>
      <c r="O183" s="1" t="s">
        <v>422</v>
      </c>
      <c r="P183" s="1" t="s">
        <v>71</v>
      </c>
      <c r="Q183" s="1" t="s">
        <v>71</v>
      </c>
      <c r="R183" s="1" t="s">
        <v>69</v>
      </c>
      <c r="AV183" s="1" t="s">
        <v>74</v>
      </c>
      <c r="AW183" s="1" t="s">
        <v>501</v>
      </c>
      <c r="AX183" s="1" t="s">
        <v>74</v>
      </c>
      <c r="AY183" s="1" t="s">
        <v>74</v>
      </c>
      <c r="AZ183" s="1" t="s">
        <v>74</v>
      </c>
    </row>
    <row r="184" spans="1:52" ht="30" customHeight="1" x14ac:dyDescent="0.3">
      <c r="A184" s="20" t="s">
        <v>690</v>
      </c>
      <c r="B184" s="20" t="s">
        <v>691</v>
      </c>
      <c r="C184" s="20" t="s">
        <v>93</v>
      </c>
      <c r="D184" s="21">
        <v>1.2999999999999999E-2</v>
      </c>
      <c r="E184" s="24">
        <f>단가대비표!O48</f>
        <v>0</v>
      </c>
      <c r="F184" s="28">
        <f>TRUNC(E184*D184,1)</f>
        <v>0</v>
      </c>
      <c r="G184" s="24">
        <f>단가대비표!P48</f>
        <v>165545</v>
      </c>
      <c r="H184" s="28">
        <f>TRUNC(G184*D184,1)</f>
        <v>2152</v>
      </c>
      <c r="I184" s="24">
        <f>단가대비표!V48</f>
        <v>0</v>
      </c>
      <c r="J184" s="28">
        <f>TRUNC(I184*D184,1)</f>
        <v>0</v>
      </c>
      <c r="K184" s="24">
        <f>TRUNC(E184+G184+I184,1)</f>
        <v>165545</v>
      </c>
      <c r="L184" s="28">
        <f>TRUNC(F184+H184+J184,1)</f>
        <v>2152</v>
      </c>
      <c r="M184" s="20" t="s">
        <v>74</v>
      </c>
      <c r="N184" s="1" t="s">
        <v>516</v>
      </c>
      <c r="O184" s="1" t="s">
        <v>424</v>
      </c>
      <c r="P184" s="1" t="s">
        <v>71</v>
      </c>
      <c r="Q184" s="1" t="s">
        <v>71</v>
      </c>
      <c r="R184" s="1" t="s">
        <v>69</v>
      </c>
      <c r="AV184" s="1" t="s">
        <v>74</v>
      </c>
      <c r="AW184" s="1" t="s">
        <v>508</v>
      </c>
      <c r="AX184" s="1" t="s">
        <v>74</v>
      </c>
      <c r="AY184" s="1" t="s">
        <v>74</v>
      </c>
      <c r="AZ184" s="1" t="s">
        <v>74</v>
      </c>
    </row>
    <row r="185" spans="1:52" ht="30" customHeight="1" x14ac:dyDescent="0.3">
      <c r="A185" s="20" t="s">
        <v>309</v>
      </c>
      <c r="B185" s="20" t="s">
        <v>74</v>
      </c>
      <c r="C185" s="20" t="s">
        <v>74</v>
      </c>
      <c r="D185" s="21"/>
      <c r="E185" s="24"/>
      <c r="F185" s="28">
        <f>TRUNC(SUMIF(N183:N184,N182,F183:F184),0)</f>
        <v>0</v>
      </c>
      <c r="G185" s="24"/>
      <c r="H185" s="28">
        <f>TRUNC(SUMIF(N183:N184,N182,H183:H184),0)</f>
        <v>8727</v>
      </c>
      <c r="I185" s="24"/>
      <c r="J185" s="28">
        <f>TRUNC(SUMIF(N183:N184,N182,J183:J184),0)</f>
        <v>0</v>
      </c>
      <c r="K185" s="24"/>
      <c r="L185" s="28">
        <f>F185+H185+J185</f>
        <v>8727</v>
      </c>
      <c r="M185" s="20" t="s">
        <v>74</v>
      </c>
      <c r="N185" s="1" t="s">
        <v>609</v>
      </c>
      <c r="O185" s="1" t="s">
        <v>609</v>
      </c>
      <c r="P185" s="1" t="s">
        <v>74</v>
      </c>
      <c r="Q185" s="1" t="s">
        <v>74</v>
      </c>
      <c r="R185" s="1" t="s">
        <v>74</v>
      </c>
      <c r="AV185" s="1" t="s">
        <v>74</v>
      </c>
      <c r="AW185" s="1" t="s">
        <v>74</v>
      </c>
      <c r="AX185" s="1" t="s">
        <v>74</v>
      </c>
      <c r="AY185" s="1" t="s">
        <v>74</v>
      </c>
      <c r="AZ185" s="1" t="s">
        <v>74</v>
      </c>
    </row>
    <row r="186" spans="1:52" ht="30" customHeight="1" x14ac:dyDescent="0.3">
      <c r="A186" s="22"/>
      <c r="B186" s="22"/>
      <c r="C186" s="22"/>
      <c r="D186" s="22"/>
      <c r="E186" s="25"/>
      <c r="F186" s="29"/>
      <c r="G186" s="25"/>
      <c r="H186" s="29"/>
      <c r="I186" s="25"/>
      <c r="J186" s="29"/>
      <c r="K186" s="25"/>
      <c r="L186" s="29"/>
      <c r="M186" s="22"/>
    </row>
    <row r="187" spans="1:52" ht="30" customHeight="1" x14ac:dyDescent="0.3">
      <c r="A187" s="17" t="s">
        <v>172</v>
      </c>
      <c r="B187" s="18"/>
      <c r="C187" s="18"/>
      <c r="D187" s="18"/>
      <c r="E187" s="23"/>
      <c r="F187" s="27"/>
      <c r="G187" s="23"/>
      <c r="H187" s="27"/>
      <c r="I187" s="23"/>
      <c r="J187" s="27"/>
      <c r="K187" s="23"/>
      <c r="L187" s="27"/>
      <c r="M187" s="19"/>
      <c r="N187" s="1" t="s">
        <v>886</v>
      </c>
    </row>
    <row r="188" spans="1:52" ht="30" customHeight="1" x14ac:dyDescent="0.3">
      <c r="A188" s="20" t="s">
        <v>119</v>
      </c>
      <c r="B188" s="20" t="s">
        <v>753</v>
      </c>
      <c r="C188" s="20" t="s">
        <v>93</v>
      </c>
      <c r="D188" s="21">
        <v>2.5000000000000001E-2</v>
      </c>
      <c r="E188" s="24">
        <f>단가대비표!O55</f>
        <v>0</v>
      </c>
      <c r="F188" s="28">
        <f>TRUNC(E188*D188,1)</f>
        <v>0</v>
      </c>
      <c r="G188" s="24">
        <f>단가대비표!P55</f>
        <v>200603</v>
      </c>
      <c r="H188" s="28">
        <f>TRUNC(G188*D188,1)</f>
        <v>5015</v>
      </c>
      <c r="I188" s="24">
        <f>단가대비표!V55</f>
        <v>0</v>
      </c>
      <c r="J188" s="28">
        <f>TRUNC(I188*D188,1)</f>
        <v>0</v>
      </c>
      <c r="K188" s="24">
        <f>TRUNC(E188+G188+I188,1)</f>
        <v>200603</v>
      </c>
      <c r="L188" s="28">
        <f>TRUNC(F188+H188+J188,1)</f>
        <v>5015</v>
      </c>
      <c r="M188" s="20" t="s">
        <v>74</v>
      </c>
      <c r="N188" s="1" t="s">
        <v>886</v>
      </c>
      <c r="O188" s="1" t="s">
        <v>174</v>
      </c>
      <c r="P188" s="1" t="s">
        <v>71</v>
      </c>
      <c r="Q188" s="1" t="s">
        <v>71</v>
      </c>
      <c r="R188" s="1" t="s">
        <v>69</v>
      </c>
      <c r="AV188" s="1" t="s">
        <v>74</v>
      </c>
      <c r="AW188" s="1" t="s">
        <v>502</v>
      </c>
      <c r="AX188" s="1" t="s">
        <v>74</v>
      </c>
      <c r="AY188" s="1" t="s">
        <v>74</v>
      </c>
      <c r="AZ188" s="1" t="s">
        <v>74</v>
      </c>
    </row>
    <row r="189" spans="1:52" ht="30" customHeight="1" x14ac:dyDescent="0.3">
      <c r="A189" s="20" t="s">
        <v>309</v>
      </c>
      <c r="B189" s="20" t="s">
        <v>74</v>
      </c>
      <c r="C189" s="20" t="s">
        <v>74</v>
      </c>
      <c r="D189" s="21"/>
      <c r="E189" s="24"/>
      <c r="F189" s="28">
        <f>TRUNC(SUMIF(N188:N188,N187,F188:F188),0)</f>
        <v>0</v>
      </c>
      <c r="G189" s="24"/>
      <c r="H189" s="28">
        <f>TRUNC(SUMIF(N188:N188,N187,H188:H188),0)</f>
        <v>5015</v>
      </c>
      <c r="I189" s="24"/>
      <c r="J189" s="28">
        <f>TRUNC(SUMIF(N188:N188,N187,J188:J188),0)</f>
        <v>0</v>
      </c>
      <c r="K189" s="24"/>
      <c r="L189" s="28">
        <f>F189+H189+J189</f>
        <v>5015</v>
      </c>
      <c r="M189" s="20" t="s">
        <v>74</v>
      </c>
      <c r="N189" s="1" t="s">
        <v>609</v>
      </c>
      <c r="O189" s="1" t="s">
        <v>609</v>
      </c>
      <c r="P189" s="1" t="s">
        <v>74</v>
      </c>
      <c r="Q189" s="1" t="s">
        <v>74</v>
      </c>
      <c r="R189" s="1" t="s">
        <v>74</v>
      </c>
      <c r="AV189" s="1" t="s">
        <v>74</v>
      </c>
      <c r="AW189" s="1" t="s">
        <v>74</v>
      </c>
      <c r="AX189" s="1" t="s">
        <v>74</v>
      </c>
      <c r="AY189" s="1" t="s">
        <v>74</v>
      </c>
      <c r="AZ189" s="1" t="s">
        <v>74</v>
      </c>
    </row>
  </sheetData>
  <mergeCells count="45"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U2:AU3"/>
    <mergeCell ref="AV2:AV3"/>
    <mergeCell ref="AW2:AW3"/>
    <mergeCell ref="AO2:AO3"/>
    <mergeCell ref="AP2:AP3"/>
    <mergeCell ref="AQ2:AQ3"/>
    <mergeCell ref="AR2:AR3"/>
    <mergeCell ref="AS2:AS3"/>
    <mergeCell ref="AT2:AT3"/>
  </mergeCells>
  <phoneticPr fontId="4" type="noConversion"/>
  <pageMargins left="0.78736108541488647" right="0" top="0.39361110329627991" bottom="0.39361110329627991" header="0" footer="0"/>
  <pageSetup paperSize="9" scale="64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중기단가목록">
    <pageSetUpPr fitToPage="1"/>
  </sheetPr>
  <dimension ref="A1:L4"/>
  <sheetViews>
    <sheetView topLeftCell="B1" zoomScaleNormal="100" workbookViewId="0">
      <selection activeCell="D8" sqref="D8"/>
    </sheetView>
  </sheetViews>
  <sheetFormatPr defaultColWidth="9" defaultRowHeight="16.5" x14ac:dyDescent="0.3"/>
  <cols>
    <col min="1" max="1" width="11.625" hidden="1" customWidth="1"/>
    <col min="2" max="3" width="30.625" customWidth="1"/>
    <col min="4" max="4" width="4.625" customWidth="1"/>
    <col min="5" max="8" width="13.625" customWidth="1"/>
    <col min="9" max="9" width="8.625" customWidth="1"/>
    <col min="10" max="10" width="12.625" customWidth="1"/>
    <col min="11" max="11" width="11.625" hidden="1" customWidth="1"/>
    <col min="12" max="12" width="20.625" customWidth="1"/>
  </cols>
  <sheetData>
    <row r="1" spans="1:12" ht="30" customHeight="1" x14ac:dyDescent="0.3">
      <c r="A1" s="3"/>
      <c r="B1" s="2" t="s">
        <v>906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30" customHeight="1" x14ac:dyDescent="0.3">
      <c r="A2" s="14"/>
      <c r="B2" s="15" t="s">
        <v>322</v>
      </c>
      <c r="C2" s="5"/>
      <c r="D2" s="5"/>
      <c r="E2" s="5"/>
      <c r="F2" s="5"/>
      <c r="G2" s="5"/>
      <c r="H2" s="5"/>
      <c r="I2" s="5"/>
      <c r="J2" s="5"/>
      <c r="K2" s="5"/>
      <c r="L2" s="6"/>
    </row>
    <row r="3" spans="1:12" ht="30" customHeight="1" x14ac:dyDescent="0.3">
      <c r="A3" s="7" t="s">
        <v>647</v>
      </c>
      <c r="B3" s="7" t="s">
        <v>229</v>
      </c>
      <c r="C3" s="7" t="s">
        <v>228</v>
      </c>
      <c r="D3" s="7" t="s">
        <v>66</v>
      </c>
      <c r="E3" s="7" t="s">
        <v>646</v>
      </c>
      <c r="F3" s="7" t="s">
        <v>668</v>
      </c>
      <c r="G3" s="7" t="s">
        <v>648</v>
      </c>
      <c r="H3" s="7" t="s">
        <v>649</v>
      </c>
      <c r="I3" s="7" t="s">
        <v>651</v>
      </c>
      <c r="J3" s="7" t="s">
        <v>759</v>
      </c>
      <c r="K3" s="7" t="s">
        <v>761</v>
      </c>
      <c r="L3" s="7" t="s">
        <v>669</v>
      </c>
    </row>
    <row r="4" spans="1:12" ht="30" customHeight="1" x14ac:dyDescent="0.3">
      <c r="A4" s="30" t="s">
        <v>74</v>
      </c>
      <c r="B4" s="31" t="s">
        <v>74</v>
      </c>
      <c r="C4" s="31" t="s">
        <v>74</v>
      </c>
      <c r="D4" s="31" t="s">
        <v>74</v>
      </c>
      <c r="E4" s="32"/>
      <c r="F4" s="32"/>
      <c r="G4" s="32"/>
      <c r="H4" s="32"/>
      <c r="I4" s="31" t="s">
        <v>74</v>
      </c>
      <c r="J4" s="31" t="s">
        <v>74</v>
      </c>
      <c r="K4" s="31" t="s">
        <v>74</v>
      </c>
      <c r="L4" s="31" t="s">
        <v>74</v>
      </c>
    </row>
  </sheetData>
  <phoneticPr fontId="4" type="noConversion"/>
  <pageMargins left="0.78736108541488647" right="0" top="0.39361110329627991" bottom="0.39361110329627991" header="0" footer="0"/>
  <pageSetup paperSize="9" scale="77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중기단가산출서">
    <pageSetUpPr fitToPage="1"/>
  </sheetPr>
  <dimension ref="A1:T6"/>
  <sheetViews>
    <sheetView zoomScaleNormal="100" workbookViewId="0">
      <selection activeCell="C22" sqref="C22"/>
    </sheetView>
  </sheetViews>
  <sheetFormatPr defaultColWidth="9" defaultRowHeight="16.5" x14ac:dyDescent="0.3"/>
  <cols>
    <col min="1" max="1" width="77.625" customWidth="1"/>
    <col min="2" max="5" width="13.625" customWidth="1"/>
    <col min="6" max="6" width="12.625" customWidth="1"/>
    <col min="7" max="8" width="11.625" hidden="1" customWidth="1"/>
    <col min="9" max="10" width="30.625" hidden="1" customWidth="1"/>
    <col min="11" max="11" width="6.625" hidden="1" customWidth="1"/>
    <col min="12" max="12" width="13.625" hidden="1" customWidth="1"/>
    <col min="13" max="14" width="6.625" hidden="1" customWidth="1"/>
    <col min="15" max="20" width="2.625" hidden="1" customWidth="1"/>
  </cols>
  <sheetData>
    <row r="1" spans="1:20" ht="30" customHeight="1" x14ac:dyDescent="0.3">
      <c r="A1" s="2" t="s">
        <v>571</v>
      </c>
      <c r="B1" s="3"/>
      <c r="C1" s="3"/>
      <c r="D1" s="3"/>
      <c r="E1" s="3"/>
      <c r="F1" s="3"/>
    </row>
    <row r="2" spans="1:20" ht="30" customHeight="1" x14ac:dyDescent="0.3">
      <c r="A2" s="4" t="s">
        <v>322</v>
      </c>
      <c r="B2" s="5"/>
      <c r="C2" s="5"/>
      <c r="D2" s="5"/>
      <c r="E2" s="5"/>
      <c r="F2" s="6"/>
    </row>
    <row r="3" spans="1:20" ht="30" customHeight="1" x14ac:dyDescent="0.3">
      <c r="A3" s="7" t="s">
        <v>297</v>
      </c>
      <c r="B3" s="7" t="s">
        <v>646</v>
      </c>
      <c r="C3" s="7" t="s">
        <v>668</v>
      </c>
      <c r="D3" s="7" t="s">
        <v>648</v>
      </c>
      <c r="E3" s="7" t="s">
        <v>649</v>
      </c>
      <c r="F3" s="7" t="s">
        <v>759</v>
      </c>
      <c r="G3" s="1" t="s">
        <v>761</v>
      </c>
      <c r="H3" s="1" t="s">
        <v>126</v>
      </c>
      <c r="I3" s="1" t="s">
        <v>111</v>
      </c>
      <c r="J3" s="1" t="s">
        <v>105</v>
      </c>
      <c r="K3" s="1" t="s">
        <v>66</v>
      </c>
      <c r="L3" s="1" t="s">
        <v>64</v>
      </c>
      <c r="M3" s="1" t="s">
        <v>76</v>
      </c>
      <c r="N3" s="1" t="s">
        <v>128</v>
      </c>
      <c r="O3" s="1" t="s">
        <v>117</v>
      </c>
      <c r="P3" s="1" t="s">
        <v>117</v>
      </c>
      <c r="Q3" s="1" t="s">
        <v>117</v>
      </c>
      <c r="R3" s="1" t="s">
        <v>117</v>
      </c>
      <c r="S3" s="1" t="s">
        <v>117</v>
      </c>
      <c r="T3" s="1" t="s">
        <v>120</v>
      </c>
    </row>
    <row r="4" spans="1:20" ht="20.100000000000001" customHeight="1" x14ac:dyDescent="0.3">
      <c r="A4" s="33" t="s">
        <v>569</v>
      </c>
      <c r="B4" s="34"/>
      <c r="C4" s="34"/>
      <c r="D4" s="34"/>
      <c r="E4" s="34"/>
      <c r="F4" s="35" t="s">
        <v>74</v>
      </c>
      <c r="G4" s="1" t="s">
        <v>74</v>
      </c>
      <c r="I4" s="1" t="s">
        <v>74</v>
      </c>
      <c r="J4" s="1" t="s">
        <v>74</v>
      </c>
      <c r="K4" s="1" t="s">
        <v>74</v>
      </c>
    </row>
    <row r="5" spans="1:20" ht="20.100000000000001" customHeight="1" x14ac:dyDescent="0.3">
      <c r="A5" s="36" t="s">
        <v>74</v>
      </c>
      <c r="B5" s="37"/>
      <c r="C5" s="37"/>
      <c r="D5" s="37"/>
      <c r="E5" s="37"/>
      <c r="F5" s="36" t="s">
        <v>74</v>
      </c>
      <c r="G5" s="1" t="s">
        <v>74</v>
      </c>
      <c r="H5" s="1" t="s">
        <v>74</v>
      </c>
      <c r="I5" s="1" t="s">
        <v>74</v>
      </c>
      <c r="J5" s="1" t="s">
        <v>74</v>
      </c>
      <c r="K5" s="1" t="s">
        <v>74</v>
      </c>
      <c r="M5" s="1" t="s">
        <v>74</v>
      </c>
      <c r="O5" s="1" t="s">
        <v>74</v>
      </c>
      <c r="P5" s="1" t="s">
        <v>74</v>
      </c>
      <c r="Q5" s="1" t="s">
        <v>74</v>
      </c>
      <c r="R5" s="1" t="s">
        <v>74</v>
      </c>
      <c r="S5" s="1" t="s">
        <v>74</v>
      </c>
      <c r="T5" s="1" t="s">
        <v>74</v>
      </c>
    </row>
    <row r="6" spans="1:20" ht="20.100000000000001" customHeight="1" x14ac:dyDescent="0.3">
      <c r="A6" s="38" t="s">
        <v>745</v>
      </c>
      <c r="B6" s="39"/>
      <c r="C6" s="39"/>
      <c r="D6" s="39"/>
      <c r="E6" s="39">
        <v>0</v>
      </c>
      <c r="F6" s="40"/>
    </row>
  </sheetData>
  <phoneticPr fontId="4" type="noConversion"/>
  <pageMargins left="0.78736108541488647" right="0" top="0.39361110329627991" bottom="0.39361110329627991" header="0" footer="0"/>
  <pageSetup paperSize="9" scale="87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단가대비표">
    <pageSetUpPr fitToPage="1"/>
  </sheetPr>
  <dimension ref="A1:AB89"/>
  <sheetViews>
    <sheetView topLeftCell="B79" zoomScaleNormal="100" workbookViewId="0">
      <selection activeCell="M90" sqref="M90"/>
    </sheetView>
  </sheetViews>
  <sheetFormatPr defaultColWidth="9" defaultRowHeight="16.5" x14ac:dyDescent="0.3"/>
  <cols>
    <col min="1" max="1" width="46.125" hidden="1" customWidth="1"/>
    <col min="2" max="2" width="31.75" bestFit="1" customWidth="1"/>
    <col min="3" max="3" width="50.625" bestFit="1" customWidth="1"/>
    <col min="4" max="4" width="5.5" bestFit="1" customWidth="1"/>
    <col min="5" max="5" width="11.25" bestFit="1" customWidth="1"/>
    <col min="6" max="6" width="6.625" bestFit="1" customWidth="1"/>
    <col min="7" max="7" width="10.25" bestFit="1" customWidth="1"/>
    <col min="8" max="8" width="6.625" bestFit="1" customWidth="1"/>
    <col min="9" max="9" width="9.25" bestFit="1" customWidth="1"/>
    <col min="10" max="10" width="6.625" bestFit="1" customWidth="1"/>
    <col min="11" max="11" width="10.375" bestFit="1" customWidth="1"/>
    <col min="12" max="12" width="6.625" bestFit="1" customWidth="1"/>
    <col min="13" max="13" width="12.875" bestFit="1" customWidth="1"/>
    <col min="14" max="14" width="6.625" bestFit="1" customWidth="1"/>
    <col min="15" max="15" width="12.875" bestFit="1" customWidth="1"/>
    <col min="16" max="16" width="10.25" bestFit="1" customWidth="1"/>
    <col min="17" max="17" width="11.25" bestFit="1" customWidth="1"/>
    <col min="18" max="19" width="9.25" bestFit="1" customWidth="1"/>
    <col min="20" max="21" width="10.375" bestFit="1" customWidth="1"/>
    <col min="22" max="22" width="10.25" bestFit="1" customWidth="1"/>
    <col min="23" max="23" width="7.875" bestFit="1" customWidth="1"/>
    <col min="24" max="24" width="13" bestFit="1" customWidth="1"/>
    <col min="25" max="26" width="9" hidden="1" customWidth="1"/>
    <col min="27" max="27" width="11" hidden="1" customWidth="1"/>
    <col min="28" max="28" width="9" hidden="1" customWidth="1"/>
  </cols>
  <sheetData>
    <row r="1" spans="1:28" ht="30" customHeight="1" x14ac:dyDescent="0.3">
      <c r="A1" s="80" t="s">
        <v>905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8" ht="30" customHeight="1" x14ac:dyDescent="0.3">
      <c r="A2" s="72" t="s">
        <v>322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</row>
    <row r="3" spans="1:28" ht="30" customHeight="1" x14ac:dyDescent="0.3">
      <c r="A3" s="75" t="s">
        <v>647</v>
      </c>
      <c r="B3" s="75" t="s">
        <v>229</v>
      </c>
      <c r="C3" s="75" t="s">
        <v>105</v>
      </c>
      <c r="D3" s="75" t="s">
        <v>66</v>
      </c>
      <c r="E3" s="75" t="s">
        <v>583</v>
      </c>
      <c r="F3" s="75"/>
      <c r="G3" s="75"/>
      <c r="H3" s="75"/>
      <c r="I3" s="75"/>
      <c r="J3" s="75"/>
      <c r="K3" s="75"/>
      <c r="L3" s="75"/>
      <c r="M3" s="75"/>
      <c r="N3" s="75"/>
      <c r="O3" s="75"/>
      <c r="P3" s="75" t="s">
        <v>668</v>
      </c>
      <c r="Q3" s="75" t="s">
        <v>648</v>
      </c>
      <c r="R3" s="75"/>
      <c r="S3" s="75"/>
      <c r="T3" s="75"/>
      <c r="U3" s="75"/>
      <c r="V3" s="75"/>
      <c r="W3" s="75" t="s">
        <v>651</v>
      </c>
      <c r="X3" s="75" t="s">
        <v>600</v>
      </c>
      <c r="Y3" s="72" t="s">
        <v>746</v>
      </c>
      <c r="Z3" s="72" t="s">
        <v>756</v>
      </c>
      <c r="AA3" s="72" t="s">
        <v>748</v>
      </c>
      <c r="AB3" s="72" t="s">
        <v>612</v>
      </c>
    </row>
    <row r="4" spans="1:28" ht="30" customHeight="1" x14ac:dyDescent="0.3">
      <c r="A4" s="75"/>
      <c r="B4" s="75"/>
      <c r="C4" s="75"/>
      <c r="D4" s="75"/>
      <c r="E4" s="7" t="s">
        <v>744</v>
      </c>
      <c r="F4" s="7" t="s">
        <v>739</v>
      </c>
      <c r="G4" s="7" t="s">
        <v>740</v>
      </c>
      <c r="H4" s="7" t="s">
        <v>739</v>
      </c>
      <c r="I4" s="7" t="s">
        <v>754</v>
      </c>
      <c r="J4" s="7" t="s">
        <v>739</v>
      </c>
      <c r="K4" s="7" t="s">
        <v>757</v>
      </c>
      <c r="L4" s="7" t="s">
        <v>739</v>
      </c>
      <c r="M4" s="7" t="s">
        <v>755</v>
      </c>
      <c r="N4" s="7" t="s">
        <v>739</v>
      </c>
      <c r="O4" s="7" t="s">
        <v>736</v>
      </c>
      <c r="P4" s="75"/>
      <c r="Q4" s="7" t="s">
        <v>744</v>
      </c>
      <c r="R4" s="7" t="s">
        <v>740</v>
      </c>
      <c r="S4" s="7" t="s">
        <v>754</v>
      </c>
      <c r="T4" s="7" t="s">
        <v>757</v>
      </c>
      <c r="U4" s="7" t="s">
        <v>755</v>
      </c>
      <c r="V4" s="7" t="s">
        <v>736</v>
      </c>
      <c r="W4" s="75"/>
      <c r="X4" s="75"/>
      <c r="Y4" s="72"/>
      <c r="Z4" s="72"/>
      <c r="AA4" s="72"/>
      <c r="AB4" s="72"/>
    </row>
    <row r="5" spans="1:28" ht="30" customHeight="1" x14ac:dyDescent="0.3">
      <c r="A5" s="13" t="s">
        <v>421</v>
      </c>
      <c r="B5" s="13" t="s">
        <v>689</v>
      </c>
      <c r="C5" s="13" t="s">
        <v>338</v>
      </c>
      <c r="D5" s="41" t="s">
        <v>62</v>
      </c>
      <c r="E5" s="42">
        <v>4679</v>
      </c>
      <c r="F5" s="13" t="s">
        <v>74</v>
      </c>
      <c r="G5" s="42">
        <v>5979.57</v>
      </c>
      <c r="H5" s="13" t="s">
        <v>110</v>
      </c>
      <c r="I5" s="42">
        <v>4837.3999999999996</v>
      </c>
      <c r="J5" s="13" t="s">
        <v>132</v>
      </c>
      <c r="K5" s="42">
        <v>0</v>
      </c>
      <c r="L5" s="13" t="s">
        <v>74</v>
      </c>
      <c r="M5" s="42">
        <v>0</v>
      </c>
      <c r="N5" s="13" t="s">
        <v>74</v>
      </c>
      <c r="O5" s="42">
        <f t="shared" ref="O5:O27" si="0">SMALL(E5:M5,COUNTIF(E5:M5,0)+1)</f>
        <v>4679</v>
      </c>
      <c r="P5" s="42">
        <v>0</v>
      </c>
      <c r="Q5" s="42">
        <v>0</v>
      </c>
      <c r="R5" s="42">
        <v>0</v>
      </c>
      <c r="S5" s="42">
        <v>0</v>
      </c>
      <c r="T5" s="42">
        <v>0</v>
      </c>
      <c r="U5" s="42">
        <v>0</v>
      </c>
      <c r="V5" s="42">
        <v>0</v>
      </c>
      <c r="W5" s="13" t="s">
        <v>734</v>
      </c>
      <c r="X5" s="13" t="s">
        <v>74</v>
      </c>
      <c r="Y5" s="1" t="s">
        <v>74</v>
      </c>
      <c r="Z5" s="1" t="s">
        <v>74</v>
      </c>
      <c r="AA5" s="43"/>
      <c r="AB5" s="1" t="s">
        <v>74</v>
      </c>
    </row>
    <row r="6" spans="1:28" ht="30" customHeight="1" x14ac:dyDescent="0.3">
      <c r="A6" s="13" t="s">
        <v>363</v>
      </c>
      <c r="B6" s="13" t="s">
        <v>81</v>
      </c>
      <c r="C6" s="13" t="s">
        <v>526</v>
      </c>
      <c r="D6" s="41" t="s">
        <v>100</v>
      </c>
      <c r="E6" s="42">
        <v>325</v>
      </c>
      <c r="F6" s="13" t="s">
        <v>74</v>
      </c>
      <c r="G6" s="42">
        <v>445</v>
      </c>
      <c r="H6" s="13" t="s">
        <v>760</v>
      </c>
      <c r="I6" s="42">
        <v>394</v>
      </c>
      <c r="J6" s="13" t="s">
        <v>742</v>
      </c>
      <c r="K6" s="42">
        <v>0</v>
      </c>
      <c r="L6" s="13" t="s">
        <v>74</v>
      </c>
      <c r="M6" s="42">
        <v>0</v>
      </c>
      <c r="N6" s="13" t="s">
        <v>74</v>
      </c>
      <c r="O6" s="42">
        <f t="shared" si="0"/>
        <v>325</v>
      </c>
      <c r="P6" s="42">
        <v>0</v>
      </c>
      <c r="Q6" s="42">
        <v>0</v>
      </c>
      <c r="R6" s="42">
        <v>0</v>
      </c>
      <c r="S6" s="42">
        <v>0</v>
      </c>
      <c r="T6" s="42">
        <v>0</v>
      </c>
      <c r="U6" s="42">
        <v>0</v>
      </c>
      <c r="V6" s="42">
        <v>0</v>
      </c>
      <c r="W6" s="13" t="s">
        <v>743</v>
      </c>
      <c r="X6" s="13" t="s">
        <v>658</v>
      </c>
      <c r="Y6" s="1" t="s">
        <v>74</v>
      </c>
      <c r="Z6" s="1" t="s">
        <v>74</v>
      </c>
      <c r="AA6" s="43"/>
      <c r="AB6" s="1" t="s">
        <v>74</v>
      </c>
    </row>
    <row r="7" spans="1:28" ht="30" customHeight="1" x14ac:dyDescent="0.3">
      <c r="A7" s="13" t="s">
        <v>173</v>
      </c>
      <c r="B7" s="13" t="s">
        <v>731</v>
      </c>
      <c r="C7" s="13" t="s">
        <v>253</v>
      </c>
      <c r="D7" s="41" t="s">
        <v>62</v>
      </c>
      <c r="E7" s="42">
        <v>0</v>
      </c>
      <c r="F7" s="13" t="s">
        <v>74</v>
      </c>
      <c r="G7" s="42">
        <v>8560</v>
      </c>
      <c r="H7" s="13" t="s">
        <v>107</v>
      </c>
      <c r="I7" s="42">
        <v>0</v>
      </c>
      <c r="J7" s="13" t="s">
        <v>74</v>
      </c>
      <c r="K7" s="42">
        <v>0</v>
      </c>
      <c r="L7" s="13" t="s">
        <v>74</v>
      </c>
      <c r="M7" s="42">
        <v>0</v>
      </c>
      <c r="N7" s="13" t="s">
        <v>74</v>
      </c>
      <c r="O7" s="42">
        <f t="shared" si="0"/>
        <v>8560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13" t="s">
        <v>747</v>
      </c>
      <c r="X7" s="13" t="s">
        <v>74</v>
      </c>
      <c r="Y7" s="1" t="s">
        <v>74</v>
      </c>
      <c r="Z7" s="1" t="s">
        <v>74</v>
      </c>
      <c r="AA7" s="43"/>
      <c r="AB7" s="1" t="s">
        <v>74</v>
      </c>
    </row>
    <row r="8" spans="1:28" ht="30" customHeight="1" x14ac:dyDescent="0.3">
      <c r="A8" s="13" t="s">
        <v>445</v>
      </c>
      <c r="B8" s="13" t="s">
        <v>614</v>
      </c>
      <c r="C8" s="13" t="s">
        <v>633</v>
      </c>
      <c r="D8" s="41" t="s">
        <v>62</v>
      </c>
      <c r="E8" s="42">
        <v>0</v>
      </c>
      <c r="F8" s="13" t="s">
        <v>74</v>
      </c>
      <c r="G8" s="42">
        <v>30000</v>
      </c>
      <c r="H8" s="13" t="s">
        <v>112</v>
      </c>
      <c r="I8" s="42">
        <v>0</v>
      </c>
      <c r="J8" s="13" t="s">
        <v>74</v>
      </c>
      <c r="K8" s="42">
        <v>0</v>
      </c>
      <c r="L8" s="13" t="s">
        <v>74</v>
      </c>
      <c r="M8" s="42">
        <v>0</v>
      </c>
      <c r="N8" s="13" t="s">
        <v>74</v>
      </c>
      <c r="O8" s="42">
        <f t="shared" si="0"/>
        <v>30000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13" t="s">
        <v>749</v>
      </c>
      <c r="X8" s="13" t="s">
        <v>74</v>
      </c>
      <c r="Y8" s="1" t="s">
        <v>74</v>
      </c>
      <c r="Z8" s="1" t="s">
        <v>74</v>
      </c>
      <c r="AA8" s="43"/>
      <c r="AB8" s="1" t="s">
        <v>74</v>
      </c>
    </row>
    <row r="9" spans="1:28" ht="30" customHeight="1" x14ac:dyDescent="0.3">
      <c r="A9" s="13" t="s">
        <v>434</v>
      </c>
      <c r="B9" s="13" t="s">
        <v>698</v>
      </c>
      <c r="C9" s="13" t="s">
        <v>879</v>
      </c>
      <c r="D9" s="41" t="s">
        <v>62</v>
      </c>
      <c r="E9" s="42">
        <v>2796</v>
      </c>
      <c r="F9" s="13" t="s">
        <v>74</v>
      </c>
      <c r="G9" s="42">
        <v>3009.25</v>
      </c>
      <c r="H9" s="13" t="s">
        <v>113</v>
      </c>
      <c r="I9" s="42">
        <v>3238.88</v>
      </c>
      <c r="J9" s="13" t="s">
        <v>125</v>
      </c>
      <c r="K9" s="42">
        <v>0</v>
      </c>
      <c r="L9" s="13" t="s">
        <v>74</v>
      </c>
      <c r="M9" s="42">
        <v>0</v>
      </c>
      <c r="N9" s="13" t="s">
        <v>74</v>
      </c>
      <c r="O9" s="42">
        <f t="shared" si="0"/>
        <v>2796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13" t="s">
        <v>737</v>
      </c>
      <c r="X9" s="13" t="s">
        <v>74</v>
      </c>
      <c r="Y9" s="1" t="s">
        <v>74</v>
      </c>
      <c r="Z9" s="1" t="s">
        <v>74</v>
      </c>
      <c r="AA9" s="43"/>
      <c r="AB9" s="1" t="s">
        <v>74</v>
      </c>
    </row>
    <row r="10" spans="1:28" ht="30" customHeight="1" x14ac:dyDescent="0.3">
      <c r="A10" s="13" t="s">
        <v>416</v>
      </c>
      <c r="B10" s="13" t="s">
        <v>294</v>
      </c>
      <c r="C10" s="13" t="s">
        <v>433</v>
      </c>
      <c r="D10" s="41" t="s">
        <v>62</v>
      </c>
      <c r="E10" s="42">
        <v>0</v>
      </c>
      <c r="F10" s="13" t="s">
        <v>74</v>
      </c>
      <c r="G10" s="42">
        <v>0</v>
      </c>
      <c r="H10" s="13" t="s">
        <v>74</v>
      </c>
      <c r="I10" s="42">
        <v>0</v>
      </c>
      <c r="J10" s="13" t="s">
        <v>74</v>
      </c>
      <c r="K10" s="42">
        <v>0</v>
      </c>
      <c r="L10" s="13" t="s">
        <v>74</v>
      </c>
      <c r="M10" s="42">
        <v>60000</v>
      </c>
      <c r="N10" s="13" t="s">
        <v>74</v>
      </c>
      <c r="O10" s="42">
        <f t="shared" si="0"/>
        <v>60000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13" t="s">
        <v>738</v>
      </c>
      <c r="X10" s="13" t="s">
        <v>74</v>
      </c>
      <c r="Y10" s="1" t="s">
        <v>74</v>
      </c>
      <c r="Z10" s="1" t="s">
        <v>74</v>
      </c>
      <c r="AA10" s="43"/>
      <c r="AB10" s="1" t="s">
        <v>74</v>
      </c>
    </row>
    <row r="11" spans="1:28" ht="30" customHeight="1" x14ac:dyDescent="0.3">
      <c r="A11" s="13" t="s">
        <v>440</v>
      </c>
      <c r="B11" s="13" t="s">
        <v>697</v>
      </c>
      <c r="C11" s="13" t="s">
        <v>255</v>
      </c>
      <c r="D11" s="41" t="s">
        <v>62</v>
      </c>
      <c r="E11" s="42">
        <v>9414</v>
      </c>
      <c r="F11" s="13" t="s">
        <v>74</v>
      </c>
      <c r="G11" s="42">
        <v>10400</v>
      </c>
      <c r="H11" s="13" t="s">
        <v>131</v>
      </c>
      <c r="I11" s="42">
        <v>0</v>
      </c>
      <c r="J11" s="13" t="s">
        <v>74</v>
      </c>
      <c r="K11" s="42">
        <v>0</v>
      </c>
      <c r="L11" s="13" t="s">
        <v>74</v>
      </c>
      <c r="M11" s="42">
        <v>0</v>
      </c>
      <c r="N11" s="13" t="s">
        <v>74</v>
      </c>
      <c r="O11" s="42">
        <f t="shared" si="0"/>
        <v>9414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13" t="s">
        <v>752</v>
      </c>
      <c r="X11" s="13" t="s">
        <v>74</v>
      </c>
      <c r="Y11" s="1" t="s">
        <v>74</v>
      </c>
      <c r="Z11" s="1" t="s">
        <v>74</v>
      </c>
      <c r="AA11" s="43"/>
      <c r="AB11" s="1" t="s">
        <v>74</v>
      </c>
    </row>
    <row r="12" spans="1:28" ht="30" customHeight="1" x14ac:dyDescent="0.3">
      <c r="A12" s="13" t="s">
        <v>437</v>
      </c>
      <c r="B12" s="13" t="s">
        <v>900</v>
      </c>
      <c r="C12" s="13" t="s">
        <v>545</v>
      </c>
      <c r="D12" s="41" t="s">
        <v>80</v>
      </c>
      <c r="E12" s="42">
        <v>0</v>
      </c>
      <c r="F12" s="13" t="s">
        <v>74</v>
      </c>
      <c r="G12" s="42">
        <v>3340</v>
      </c>
      <c r="H12" s="13" t="s">
        <v>116</v>
      </c>
      <c r="I12" s="42">
        <v>0</v>
      </c>
      <c r="J12" s="13" t="s">
        <v>74</v>
      </c>
      <c r="K12" s="42">
        <v>0</v>
      </c>
      <c r="L12" s="13" t="s">
        <v>74</v>
      </c>
      <c r="M12" s="42">
        <v>0</v>
      </c>
      <c r="N12" s="13" t="s">
        <v>74</v>
      </c>
      <c r="O12" s="42">
        <f t="shared" si="0"/>
        <v>3340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13" t="s">
        <v>763</v>
      </c>
      <c r="X12" s="13" t="s">
        <v>74</v>
      </c>
      <c r="Y12" s="1" t="s">
        <v>74</v>
      </c>
      <c r="Z12" s="1" t="s">
        <v>74</v>
      </c>
      <c r="AA12" s="43"/>
      <c r="AB12" s="1" t="s">
        <v>74</v>
      </c>
    </row>
    <row r="13" spans="1:28" ht="30" customHeight="1" x14ac:dyDescent="0.3">
      <c r="A13" s="13" t="s">
        <v>427</v>
      </c>
      <c r="B13" s="13" t="s">
        <v>715</v>
      </c>
      <c r="C13" s="13" t="s">
        <v>565</v>
      </c>
      <c r="D13" s="41" t="s">
        <v>80</v>
      </c>
      <c r="E13" s="42">
        <v>0</v>
      </c>
      <c r="F13" s="13" t="s">
        <v>74</v>
      </c>
      <c r="G13" s="42">
        <v>3930</v>
      </c>
      <c r="H13" s="13" t="s">
        <v>116</v>
      </c>
      <c r="I13" s="42">
        <v>0</v>
      </c>
      <c r="J13" s="13" t="s">
        <v>74</v>
      </c>
      <c r="K13" s="42">
        <v>0</v>
      </c>
      <c r="L13" s="13" t="s">
        <v>74</v>
      </c>
      <c r="M13" s="42">
        <v>0</v>
      </c>
      <c r="N13" s="13" t="s">
        <v>74</v>
      </c>
      <c r="O13" s="42">
        <f t="shared" si="0"/>
        <v>3930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13" t="s">
        <v>750</v>
      </c>
      <c r="X13" s="13" t="s">
        <v>74</v>
      </c>
      <c r="Y13" s="1" t="s">
        <v>74</v>
      </c>
      <c r="Z13" s="1" t="s">
        <v>74</v>
      </c>
      <c r="AA13" s="43"/>
      <c r="AB13" s="1" t="s">
        <v>74</v>
      </c>
    </row>
    <row r="14" spans="1:28" ht="30" customHeight="1" x14ac:dyDescent="0.3">
      <c r="A14" s="13" t="s">
        <v>418</v>
      </c>
      <c r="B14" s="13" t="s">
        <v>555</v>
      </c>
      <c r="C14" s="13" t="s">
        <v>724</v>
      </c>
      <c r="D14" s="41" t="s">
        <v>84</v>
      </c>
      <c r="E14" s="42">
        <v>0</v>
      </c>
      <c r="F14" s="13" t="s">
        <v>74</v>
      </c>
      <c r="G14" s="42">
        <v>1700</v>
      </c>
      <c r="H14" s="13" t="s">
        <v>116</v>
      </c>
      <c r="I14" s="42">
        <v>0</v>
      </c>
      <c r="J14" s="13" t="s">
        <v>74</v>
      </c>
      <c r="K14" s="42">
        <v>0</v>
      </c>
      <c r="L14" s="13" t="s">
        <v>74</v>
      </c>
      <c r="M14" s="42">
        <v>0</v>
      </c>
      <c r="N14" s="13" t="s">
        <v>74</v>
      </c>
      <c r="O14" s="42">
        <f t="shared" si="0"/>
        <v>1700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13" t="s">
        <v>764</v>
      </c>
      <c r="X14" s="13" t="s">
        <v>74</v>
      </c>
      <c r="Y14" s="1" t="s">
        <v>74</v>
      </c>
      <c r="Z14" s="1" t="s">
        <v>74</v>
      </c>
      <c r="AA14" s="43"/>
      <c r="AB14" s="1" t="s">
        <v>74</v>
      </c>
    </row>
    <row r="15" spans="1:28" ht="30" customHeight="1" x14ac:dyDescent="0.3">
      <c r="A15" s="13" t="s">
        <v>426</v>
      </c>
      <c r="B15" s="13" t="s">
        <v>899</v>
      </c>
      <c r="C15" s="13" t="s">
        <v>714</v>
      </c>
      <c r="D15" s="41" t="s">
        <v>84</v>
      </c>
      <c r="E15" s="42">
        <v>0</v>
      </c>
      <c r="F15" s="13" t="s">
        <v>74</v>
      </c>
      <c r="G15" s="42">
        <v>7</v>
      </c>
      <c r="H15" s="13" t="s">
        <v>116</v>
      </c>
      <c r="I15" s="42">
        <v>0</v>
      </c>
      <c r="J15" s="13" t="s">
        <v>74</v>
      </c>
      <c r="K15" s="42">
        <v>0</v>
      </c>
      <c r="L15" s="13" t="s">
        <v>74</v>
      </c>
      <c r="M15" s="42">
        <v>0</v>
      </c>
      <c r="N15" s="13" t="s">
        <v>74</v>
      </c>
      <c r="O15" s="42">
        <f t="shared" si="0"/>
        <v>7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13" t="s">
        <v>751</v>
      </c>
      <c r="X15" s="13" t="s">
        <v>74</v>
      </c>
      <c r="Y15" s="1" t="s">
        <v>74</v>
      </c>
      <c r="Z15" s="1" t="s">
        <v>74</v>
      </c>
      <c r="AA15" s="43"/>
      <c r="AB15" s="1" t="s">
        <v>74</v>
      </c>
    </row>
    <row r="16" spans="1:28" ht="30" customHeight="1" x14ac:dyDescent="0.3">
      <c r="A16" s="13" t="s">
        <v>432</v>
      </c>
      <c r="B16" s="13" t="s">
        <v>899</v>
      </c>
      <c r="C16" s="13" t="s">
        <v>725</v>
      </c>
      <c r="D16" s="41" t="s">
        <v>84</v>
      </c>
      <c r="E16" s="42">
        <v>0</v>
      </c>
      <c r="F16" s="13" t="s">
        <v>74</v>
      </c>
      <c r="G16" s="42">
        <v>9</v>
      </c>
      <c r="H16" s="13" t="s">
        <v>116</v>
      </c>
      <c r="I16" s="42">
        <v>0</v>
      </c>
      <c r="J16" s="13" t="s">
        <v>74</v>
      </c>
      <c r="K16" s="42">
        <v>0</v>
      </c>
      <c r="L16" s="13" t="s">
        <v>74</v>
      </c>
      <c r="M16" s="42">
        <v>0</v>
      </c>
      <c r="N16" s="13" t="s">
        <v>74</v>
      </c>
      <c r="O16" s="42">
        <f t="shared" si="0"/>
        <v>9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  <c r="V16" s="42">
        <v>0</v>
      </c>
      <c r="W16" s="13" t="s">
        <v>758</v>
      </c>
      <c r="X16" s="13" t="s">
        <v>74</v>
      </c>
      <c r="Y16" s="1" t="s">
        <v>74</v>
      </c>
      <c r="Z16" s="1" t="s">
        <v>74</v>
      </c>
      <c r="AA16" s="43"/>
      <c r="AB16" s="1" t="s">
        <v>74</v>
      </c>
    </row>
    <row r="17" spans="1:28" ht="30" customHeight="1" x14ac:dyDescent="0.3">
      <c r="A17" s="13" t="s">
        <v>439</v>
      </c>
      <c r="B17" s="13" t="s">
        <v>727</v>
      </c>
      <c r="C17" s="13" t="s">
        <v>74</v>
      </c>
      <c r="D17" s="41" t="s">
        <v>80</v>
      </c>
      <c r="E17" s="42">
        <v>0</v>
      </c>
      <c r="F17" s="13" t="s">
        <v>74</v>
      </c>
      <c r="G17" s="42">
        <v>83</v>
      </c>
      <c r="H17" s="13" t="s">
        <v>116</v>
      </c>
      <c r="I17" s="42">
        <v>0</v>
      </c>
      <c r="J17" s="13" t="s">
        <v>74</v>
      </c>
      <c r="K17" s="42">
        <v>0</v>
      </c>
      <c r="L17" s="13" t="s">
        <v>74</v>
      </c>
      <c r="M17" s="42">
        <v>0</v>
      </c>
      <c r="N17" s="13" t="s">
        <v>74</v>
      </c>
      <c r="O17" s="42">
        <f t="shared" si="0"/>
        <v>83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13" t="s">
        <v>762</v>
      </c>
      <c r="X17" s="13" t="s">
        <v>74</v>
      </c>
      <c r="Y17" s="1" t="s">
        <v>74</v>
      </c>
      <c r="Z17" s="1" t="s">
        <v>74</v>
      </c>
      <c r="AA17" s="43"/>
      <c r="AB17" s="1" t="s">
        <v>74</v>
      </c>
    </row>
    <row r="18" spans="1:28" ht="30" customHeight="1" x14ac:dyDescent="0.3">
      <c r="A18" s="13" t="s">
        <v>419</v>
      </c>
      <c r="B18" s="13" t="s">
        <v>898</v>
      </c>
      <c r="C18" s="13" t="s">
        <v>74</v>
      </c>
      <c r="D18" s="41" t="s">
        <v>134</v>
      </c>
      <c r="E18" s="42">
        <v>0</v>
      </c>
      <c r="F18" s="13" t="s">
        <v>74</v>
      </c>
      <c r="G18" s="42">
        <v>634</v>
      </c>
      <c r="H18" s="13" t="s">
        <v>116</v>
      </c>
      <c r="I18" s="42">
        <v>0</v>
      </c>
      <c r="J18" s="13" t="s">
        <v>74</v>
      </c>
      <c r="K18" s="42">
        <v>0</v>
      </c>
      <c r="L18" s="13" t="s">
        <v>74</v>
      </c>
      <c r="M18" s="42">
        <v>0</v>
      </c>
      <c r="N18" s="13" t="s">
        <v>74</v>
      </c>
      <c r="O18" s="42">
        <f t="shared" si="0"/>
        <v>634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13" t="s">
        <v>765</v>
      </c>
      <c r="X18" s="13" t="s">
        <v>74</v>
      </c>
      <c r="Y18" s="1" t="s">
        <v>74</v>
      </c>
      <c r="Z18" s="1" t="s">
        <v>74</v>
      </c>
      <c r="AA18" s="43"/>
      <c r="AB18" s="1" t="s">
        <v>74</v>
      </c>
    </row>
    <row r="19" spans="1:28" ht="30" customHeight="1" x14ac:dyDescent="0.3">
      <c r="A19" s="13" t="s">
        <v>420</v>
      </c>
      <c r="B19" s="13" t="s">
        <v>109</v>
      </c>
      <c r="C19" s="13" t="s">
        <v>567</v>
      </c>
      <c r="D19" s="41" t="s">
        <v>130</v>
      </c>
      <c r="E19" s="42">
        <v>0</v>
      </c>
      <c r="F19" s="13" t="s">
        <v>74</v>
      </c>
      <c r="G19" s="42">
        <v>3565</v>
      </c>
      <c r="H19" s="13" t="s">
        <v>116</v>
      </c>
      <c r="I19" s="42">
        <v>0</v>
      </c>
      <c r="J19" s="13" t="s">
        <v>74</v>
      </c>
      <c r="K19" s="42">
        <v>0</v>
      </c>
      <c r="L19" s="13" t="s">
        <v>74</v>
      </c>
      <c r="M19" s="42">
        <v>0</v>
      </c>
      <c r="N19" s="13" t="s">
        <v>74</v>
      </c>
      <c r="O19" s="42">
        <f t="shared" si="0"/>
        <v>3565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13" t="s">
        <v>783</v>
      </c>
      <c r="X19" s="13" t="s">
        <v>74</v>
      </c>
      <c r="Y19" s="1" t="s">
        <v>74</v>
      </c>
      <c r="Z19" s="1" t="s">
        <v>74</v>
      </c>
      <c r="AA19" s="43"/>
      <c r="AB19" s="1" t="s">
        <v>74</v>
      </c>
    </row>
    <row r="20" spans="1:28" ht="30" customHeight="1" x14ac:dyDescent="0.3">
      <c r="A20" s="13" t="s">
        <v>447</v>
      </c>
      <c r="B20" s="13" t="s">
        <v>79</v>
      </c>
      <c r="C20" s="13" t="s">
        <v>252</v>
      </c>
      <c r="D20" s="41" t="s">
        <v>65</v>
      </c>
      <c r="E20" s="42">
        <v>450000</v>
      </c>
      <c r="F20" s="13" t="s">
        <v>74</v>
      </c>
      <c r="G20" s="42">
        <v>0</v>
      </c>
      <c r="H20" s="13" t="s">
        <v>74</v>
      </c>
      <c r="I20" s="42">
        <v>0</v>
      </c>
      <c r="J20" s="13" t="s">
        <v>74</v>
      </c>
      <c r="K20" s="42">
        <v>0</v>
      </c>
      <c r="L20" s="13" t="s">
        <v>74</v>
      </c>
      <c r="M20" s="42">
        <v>0</v>
      </c>
      <c r="N20" s="13" t="s">
        <v>74</v>
      </c>
      <c r="O20" s="42">
        <f t="shared" si="0"/>
        <v>450000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  <c r="W20" s="13" t="s">
        <v>796</v>
      </c>
      <c r="X20" s="13" t="s">
        <v>74</v>
      </c>
      <c r="Y20" s="1" t="s">
        <v>74</v>
      </c>
      <c r="Z20" s="1" t="s">
        <v>74</v>
      </c>
      <c r="AA20" s="43"/>
      <c r="AB20" s="1" t="s">
        <v>74</v>
      </c>
    </row>
    <row r="21" spans="1:28" ht="30" customHeight="1" x14ac:dyDescent="0.3">
      <c r="A21" s="13" t="s">
        <v>415</v>
      </c>
      <c r="B21" s="13" t="s">
        <v>96</v>
      </c>
      <c r="C21" s="13" t="s">
        <v>293</v>
      </c>
      <c r="D21" s="41" t="s">
        <v>73</v>
      </c>
      <c r="E21" s="42">
        <v>7000</v>
      </c>
      <c r="F21" s="13" t="s">
        <v>74</v>
      </c>
      <c r="G21" s="42">
        <v>0</v>
      </c>
      <c r="H21" s="13" t="s">
        <v>74</v>
      </c>
      <c r="I21" s="42">
        <v>0</v>
      </c>
      <c r="J21" s="13" t="s">
        <v>74</v>
      </c>
      <c r="K21" s="42">
        <v>0</v>
      </c>
      <c r="L21" s="13" t="s">
        <v>74</v>
      </c>
      <c r="M21" s="42">
        <v>0</v>
      </c>
      <c r="N21" s="13" t="s">
        <v>74</v>
      </c>
      <c r="O21" s="42">
        <f t="shared" si="0"/>
        <v>7000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  <c r="V21" s="42">
        <v>0</v>
      </c>
      <c r="W21" s="13" t="s">
        <v>780</v>
      </c>
      <c r="X21" s="13" t="s">
        <v>74</v>
      </c>
      <c r="Y21" s="1" t="s">
        <v>74</v>
      </c>
      <c r="Z21" s="1" t="s">
        <v>74</v>
      </c>
      <c r="AA21" s="43"/>
      <c r="AB21" s="1" t="s">
        <v>74</v>
      </c>
    </row>
    <row r="22" spans="1:28" ht="30" customHeight="1" x14ac:dyDescent="0.3">
      <c r="A22" s="13" t="s">
        <v>436</v>
      </c>
      <c r="B22" s="13" t="s">
        <v>540</v>
      </c>
      <c r="C22" s="13" t="s">
        <v>544</v>
      </c>
      <c r="D22" s="41" t="s">
        <v>84</v>
      </c>
      <c r="E22" s="42">
        <v>0</v>
      </c>
      <c r="F22" s="13" t="s">
        <v>74</v>
      </c>
      <c r="G22" s="42">
        <v>140000</v>
      </c>
      <c r="H22" s="13" t="s">
        <v>127</v>
      </c>
      <c r="I22" s="42">
        <v>0</v>
      </c>
      <c r="J22" s="13" t="s">
        <v>74</v>
      </c>
      <c r="K22" s="42">
        <v>0</v>
      </c>
      <c r="L22" s="13" t="s">
        <v>74</v>
      </c>
      <c r="M22" s="42">
        <v>0</v>
      </c>
      <c r="N22" s="13" t="s">
        <v>74</v>
      </c>
      <c r="O22" s="42">
        <f t="shared" si="0"/>
        <v>140000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13" t="s">
        <v>776</v>
      </c>
      <c r="X22" s="13" t="s">
        <v>104</v>
      </c>
      <c r="Y22" s="1" t="s">
        <v>74</v>
      </c>
      <c r="Z22" s="1" t="s">
        <v>74</v>
      </c>
      <c r="AA22" s="43"/>
      <c r="AB22" s="1" t="s">
        <v>74</v>
      </c>
    </row>
    <row r="23" spans="1:28" ht="30" customHeight="1" x14ac:dyDescent="0.3">
      <c r="A23" s="13" t="s">
        <v>438</v>
      </c>
      <c r="B23" s="13" t="s">
        <v>541</v>
      </c>
      <c r="C23" s="13" t="s">
        <v>544</v>
      </c>
      <c r="D23" s="41" t="s">
        <v>84</v>
      </c>
      <c r="E23" s="42">
        <v>0</v>
      </c>
      <c r="F23" s="13" t="s">
        <v>74</v>
      </c>
      <c r="G23" s="42">
        <v>140000</v>
      </c>
      <c r="H23" s="13" t="s">
        <v>127</v>
      </c>
      <c r="I23" s="42">
        <v>0</v>
      </c>
      <c r="J23" s="13" t="s">
        <v>74</v>
      </c>
      <c r="K23" s="42">
        <v>0</v>
      </c>
      <c r="L23" s="13" t="s">
        <v>74</v>
      </c>
      <c r="M23" s="42">
        <v>0</v>
      </c>
      <c r="N23" s="13" t="s">
        <v>74</v>
      </c>
      <c r="O23" s="42">
        <f t="shared" si="0"/>
        <v>140000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13" t="s">
        <v>791</v>
      </c>
      <c r="X23" s="13" t="s">
        <v>104</v>
      </c>
      <c r="Y23" s="1" t="s">
        <v>74</v>
      </c>
      <c r="Z23" s="1" t="s">
        <v>74</v>
      </c>
      <c r="AA23" s="43"/>
      <c r="AB23" s="1" t="s">
        <v>74</v>
      </c>
    </row>
    <row r="24" spans="1:28" ht="30" customHeight="1" x14ac:dyDescent="0.3">
      <c r="A24" s="13" t="s">
        <v>451</v>
      </c>
      <c r="B24" s="13" t="s">
        <v>618</v>
      </c>
      <c r="C24" s="13" t="s">
        <v>524</v>
      </c>
      <c r="D24" s="41" t="s">
        <v>62</v>
      </c>
      <c r="E24" s="42">
        <v>47824</v>
      </c>
      <c r="F24" s="13" t="s">
        <v>74</v>
      </c>
      <c r="G24" s="42">
        <v>44200</v>
      </c>
      <c r="H24" s="13" t="s">
        <v>133</v>
      </c>
      <c r="I24" s="42">
        <v>43200</v>
      </c>
      <c r="J24" s="13" t="s">
        <v>136</v>
      </c>
      <c r="K24" s="42">
        <v>0</v>
      </c>
      <c r="L24" s="13" t="s">
        <v>74</v>
      </c>
      <c r="M24" s="42">
        <v>0</v>
      </c>
      <c r="N24" s="13" t="s">
        <v>74</v>
      </c>
      <c r="O24" s="42">
        <f t="shared" si="0"/>
        <v>43200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13" t="s">
        <v>771</v>
      </c>
      <c r="X24" s="13" t="s">
        <v>74</v>
      </c>
      <c r="Y24" s="1" t="s">
        <v>74</v>
      </c>
      <c r="Z24" s="1" t="s">
        <v>74</v>
      </c>
      <c r="AA24" s="43"/>
      <c r="AB24" s="1" t="s">
        <v>74</v>
      </c>
    </row>
    <row r="25" spans="1:28" ht="30" customHeight="1" x14ac:dyDescent="0.3">
      <c r="A25" s="13" t="s">
        <v>385</v>
      </c>
      <c r="B25" s="13" t="s">
        <v>673</v>
      </c>
      <c r="C25" s="13" t="s">
        <v>580</v>
      </c>
      <c r="D25" s="41" t="s">
        <v>65</v>
      </c>
      <c r="E25" s="42">
        <v>33471</v>
      </c>
      <c r="F25" s="13" t="s">
        <v>74</v>
      </c>
      <c r="G25" s="42">
        <v>0</v>
      </c>
      <c r="H25" s="13" t="s">
        <v>74</v>
      </c>
      <c r="I25" s="42">
        <v>0</v>
      </c>
      <c r="J25" s="13" t="s">
        <v>74</v>
      </c>
      <c r="K25" s="42">
        <v>0</v>
      </c>
      <c r="L25" s="13" t="s">
        <v>74</v>
      </c>
      <c r="M25" s="42">
        <v>0</v>
      </c>
      <c r="N25" s="13" t="s">
        <v>74</v>
      </c>
      <c r="O25" s="42">
        <f t="shared" si="0"/>
        <v>33471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13" t="s">
        <v>787</v>
      </c>
      <c r="X25" s="13" t="s">
        <v>74</v>
      </c>
      <c r="Y25" s="1" t="s">
        <v>74</v>
      </c>
      <c r="Z25" s="1" t="s">
        <v>74</v>
      </c>
      <c r="AA25" s="43"/>
      <c r="AB25" s="1" t="s">
        <v>74</v>
      </c>
    </row>
    <row r="26" spans="1:28" ht="30" customHeight="1" x14ac:dyDescent="0.3">
      <c r="A26" s="13" t="s">
        <v>411</v>
      </c>
      <c r="B26" s="13" t="s">
        <v>673</v>
      </c>
      <c r="C26" s="13" t="s">
        <v>335</v>
      </c>
      <c r="D26" s="41" t="s">
        <v>65</v>
      </c>
      <c r="E26" s="42">
        <v>9844</v>
      </c>
      <c r="F26" s="13" t="s">
        <v>74</v>
      </c>
      <c r="G26" s="42">
        <v>10000</v>
      </c>
      <c r="H26" s="13" t="s">
        <v>114</v>
      </c>
      <c r="I26" s="42">
        <v>0</v>
      </c>
      <c r="J26" s="13" t="s">
        <v>74</v>
      </c>
      <c r="K26" s="42">
        <v>0</v>
      </c>
      <c r="L26" s="13" t="s">
        <v>74</v>
      </c>
      <c r="M26" s="42">
        <v>0</v>
      </c>
      <c r="N26" s="13" t="s">
        <v>74</v>
      </c>
      <c r="O26" s="42">
        <f t="shared" si="0"/>
        <v>9844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0</v>
      </c>
      <c r="W26" s="13" t="s">
        <v>766</v>
      </c>
      <c r="X26" s="13" t="s">
        <v>74</v>
      </c>
      <c r="Y26" s="1" t="s">
        <v>74</v>
      </c>
      <c r="Z26" s="1" t="s">
        <v>74</v>
      </c>
      <c r="AA26" s="43"/>
      <c r="AB26" s="1" t="s">
        <v>74</v>
      </c>
    </row>
    <row r="27" spans="1:28" ht="30" customHeight="1" x14ac:dyDescent="0.3">
      <c r="A27" s="13" t="s">
        <v>387</v>
      </c>
      <c r="B27" s="13" t="s">
        <v>673</v>
      </c>
      <c r="C27" s="13" t="s">
        <v>333</v>
      </c>
      <c r="D27" s="41" t="s">
        <v>65</v>
      </c>
      <c r="E27" s="42">
        <v>0</v>
      </c>
      <c r="F27" s="13" t="s">
        <v>74</v>
      </c>
      <c r="G27" s="42">
        <v>25000</v>
      </c>
      <c r="H27" s="13" t="s">
        <v>114</v>
      </c>
      <c r="I27" s="42">
        <v>0</v>
      </c>
      <c r="J27" s="13" t="s">
        <v>74</v>
      </c>
      <c r="K27" s="42">
        <v>0</v>
      </c>
      <c r="L27" s="13" t="s">
        <v>74</v>
      </c>
      <c r="M27" s="42">
        <v>0</v>
      </c>
      <c r="N27" s="13" t="s">
        <v>74</v>
      </c>
      <c r="O27" s="42">
        <f t="shared" si="0"/>
        <v>25000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  <c r="V27" s="42">
        <v>0</v>
      </c>
      <c r="W27" s="13" t="s">
        <v>788</v>
      </c>
      <c r="X27" s="13" t="s">
        <v>74</v>
      </c>
      <c r="Y27" s="1" t="s">
        <v>74</v>
      </c>
      <c r="Z27" s="1" t="s">
        <v>74</v>
      </c>
      <c r="AA27" s="43"/>
      <c r="AB27" s="1" t="s">
        <v>74</v>
      </c>
    </row>
    <row r="28" spans="1:28" ht="30" customHeight="1" x14ac:dyDescent="0.3">
      <c r="A28" s="13" t="s">
        <v>394</v>
      </c>
      <c r="B28" s="13" t="s">
        <v>673</v>
      </c>
      <c r="C28" s="13" t="s">
        <v>291</v>
      </c>
      <c r="D28" s="41" t="s">
        <v>65</v>
      </c>
      <c r="E28" s="42">
        <v>0</v>
      </c>
      <c r="F28" s="13" t="s">
        <v>74</v>
      </c>
      <c r="G28" s="42">
        <v>0</v>
      </c>
      <c r="H28" s="13" t="s">
        <v>74</v>
      </c>
      <c r="I28" s="42">
        <v>0</v>
      </c>
      <c r="J28" s="13" t="s">
        <v>74</v>
      </c>
      <c r="K28" s="42">
        <v>0</v>
      </c>
      <c r="L28" s="13" t="s">
        <v>74</v>
      </c>
      <c r="M28" s="42">
        <v>0</v>
      </c>
      <c r="N28" s="13" t="s">
        <v>74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2">
        <v>0</v>
      </c>
      <c r="V28" s="42">
        <v>0</v>
      </c>
      <c r="W28" s="13" t="s">
        <v>777</v>
      </c>
      <c r="X28" s="13" t="s">
        <v>74</v>
      </c>
      <c r="Y28" s="1" t="s">
        <v>74</v>
      </c>
      <c r="Z28" s="1" t="s">
        <v>74</v>
      </c>
      <c r="AA28" s="43"/>
      <c r="AB28" s="1" t="s">
        <v>74</v>
      </c>
    </row>
    <row r="29" spans="1:28" ht="30" customHeight="1" x14ac:dyDescent="0.3">
      <c r="A29" s="13" t="s">
        <v>412</v>
      </c>
      <c r="B29" s="13" t="s">
        <v>673</v>
      </c>
      <c r="C29" s="13" t="s">
        <v>314</v>
      </c>
      <c r="D29" s="41" t="s">
        <v>65</v>
      </c>
      <c r="E29" s="42">
        <v>0</v>
      </c>
      <c r="F29" s="13" t="s">
        <v>74</v>
      </c>
      <c r="G29" s="42">
        <v>0</v>
      </c>
      <c r="H29" s="13" t="s">
        <v>74</v>
      </c>
      <c r="I29" s="42">
        <v>0</v>
      </c>
      <c r="J29" s="13" t="s">
        <v>74</v>
      </c>
      <c r="K29" s="42">
        <v>0</v>
      </c>
      <c r="L29" s="13" t="s">
        <v>74</v>
      </c>
      <c r="M29" s="42">
        <v>0</v>
      </c>
      <c r="N29" s="13" t="s">
        <v>74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  <c r="V29" s="42">
        <v>0</v>
      </c>
      <c r="W29" s="13" t="s">
        <v>781</v>
      </c>
      <c r="X29" s="13" t="s">
        <v>74</v>
      </c>
      <c r="Y29" s="1" t="s">
        <v>74</v>
      </c>
      <c r="Z29" s="1" t="s">
        <v>74</v>
      </c>
      <c r="AA29" s="43"/>
      <c r="AB29" s="1" t="s">
        <v>74</v>
      </c>
    </row>
    <row r="30" spans="1:28" ht="30" customHeight="1" x14ac:dyDescent="0.3">
      <c r="A30" s="13" t="s">
        <v>401</v>
      </c>
      <c r="B30" s="13" t="s">
        <v>673</v>
      </c>
      <c r="C30" s="13" t="s">
        <v>536</v>
      </c>
      <c r="D30" s="41" t="s">
        <v>65</v>
      </c>
      <c r="E30" s="42">
        <v>0</v>
      </c>
      <c r="F30" s="13" t="s">
        <v>74</v>
      </c>
      <c r="G30" s="42">
        <v>0</v>
      </c>
      <c r="H30" s="13" t="s">
        <v>74</v>
      </c>
      <c r="I30" s="42">
        <v>0</v>
      </c>
      <c r="J30" s="13" t="s">
        <v>74</v>
      </c>
      <c r="K30" s="42">
        <v>0</v>
      </c>
      <c r="L30" s="13" t="s">
        <v>74</v>
      </c>
      <c r="M30" s="42">
        <v>0</v>
      </c>
      <c r="N30" s="13" t="s">
        <v>74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  <c r="T30" s="42">
        <v>0</v>
      </c>
      <c r="U30" s="42">
        <v>0</v>
      </c>
      <c r="V30" s="42">
        <v>0</v>
      </c>
      <c r="W30" s="13" t="s">
        <v>795</v>
      </c>
      <c r="X30" s="13" t="s">
        <v>74</v>
      </c>
      <c r="Y30" s="1" t="s">
        <v>74</v>
      </c>
      <c r="Z30" s="1" t="s">
        <v>74</v>
      </c>
      <c r="AA30" s="43"/>
      <c r="AB30" s="1" t="s">
        <v>74</v>
      </c>
    </row>
    <row r="31" spans="1:28" ht="30" customHeight="1" x14ac:dyDescent="0.3">
      <c r="A31" s="13" t="s">
        <v>397</v>
      </c>
      <c r="B31" s="13" t="s">
        <v>673</v>
      </c>
      <c r="C31" s="13" t="s">
        <v>26</v>
      </c>
      <c r="D31" s="41" t="s">
        <v>65</v>
      </c>
      <c r="E31" s="42">
        <v>0</v>
      </c>
      <c r="F31" s="13" t="s">
        <v>74</v>
      </c>
      <c r="G31" s="42">
        <v>9500</v>
      </c>
      <c r="H31" s="13" t="s">
        <v>114</v>
      </c>
      <c r="I31" s="42">
        <v>0</v>
      </c>
      <c r="J31" s="13" t="s">
        <v>74</v>
      </c>
      <c r="K31" s="42">
        <v>0</v>
      </c>
      <c r="L31" s="13" t="s">
        <v>74</v>
      </c>
      <c r="M31" s="42">
        <v>0</v>
      </c>
      <c r="N31" s="13" t="s">
        <v>74</v>
      </c>
      <c r="O31" s="42">
        <f>SMALL(E31:M31,COUNTIF(E31:M31,0)+1)</f>
        <v>9500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13" t="s">
        <v>778</v>
      </c>
      <c r="X31" s="13" t="s">
        <v>74</v>
      </c>
      <c r="Y31" s="1" t="s">
        <v>74</v>
      </c>
      <c r="Z31" s="1" t="s">
        <v>74</v>
      </c>
      <c r="AA31" s="43"/>
      <c r="AB31" s="1" t="s">
        <v>74</v>
      </c>
    </row>
    <row r="32" spans="1:28" ht="30" customHeight="1" x14ac:dyDescent="0.3">
      <c r="A32" s="13" t="s">
        <v>435</v>
      </c>
      <c r="B32" s="13" t="s">
        <v>673</v>
      </c>
      <c r="C32" s="13" t="s">
        <v>25</v>
      </c>
      <c r="D32" s="41" t="s">
        <v>65</v>
      </c>
      <c r="E32" s="42">
        <v>0</v>
      </c>
      <c r="F32" s="13" t="s">
        <v>74</v>
      </c>
      <c r="G32" s="42">
        <v>11000</v>
      </c>
      <c r="H32" s="13" t="s">
        <v>114</v>
      </c>
      <c r="I32" s="42">
        <v>0</v>
      </c>
      <c r="J32" s="13" t="s">
        <v>74</v>
      </c>
      <c r="K32" s="42">
        <v>0</v>
      </c>
      <c r="L32" s="13" t="s">
        <v>74</v>
      </c>
      <c r="M32" s="42">
        <v>0</v>
      </c>
      <c r="N32" s="13" t="s">
        <v>74</v>
      </c>
      <c r="O32" s="42">
        <f>SMALL(E32:M32,COUNTIF(E32:M32,0)+1)</f>
        <v>11000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13" t="s">
        <v>773</v>
      </c>
      <c r="X32" s="13" t="s">
        <v>74</v>
      </c>
      <c r="Y32" s="1" t="s">
        <v>74</v>
      </c>
      <c r="Z32" s="1" t="s">
        <v>74</v>
      </c>
      <c r="AA32" s="43"/>
      <c r="AB32" s="1" t="s">
        <v>74</v>
      </c>
    </row>
    <row r="33" spans="1:28" ht="30" customHeight="1" x14ac:dyDescent="0.3">
      <c r="A33" s="13" t="s">
        <v>442</v>
      </c>
      <c r="B33" s="13" t="s">
        <v>673</v>
      </c>
      <c r="C33" s="13" t="s">
        <v>339</v>
      </c>
      <c r="D33" s="41" t="s">
        <v>87</v>
      </c>
      <c r="E33" s="42">
        <v>0</v>
      </c>
      <c r="F33" s="13" t="s">
        <v>74</v>
      </c>
      <c r="G33" s="42">
        <v>0</v>
      </c>
      <c r="H33" s="13" t="s">
        <v>74</v>
      </c>
      <c r="I33" s="42">
        <v>0</v>
      </c>
      <c r="J33" s="13" t="s">
        <v>74</v>
      </c>
      <c r="K33" s="42">
        <v>0</v>
      </c>
      <c r="L33" s="13" t="s">
        <v>74</v>
      </c>
      <c r="M33" s="42">
        <v>0</v>
      </c>
      <c r="N33" s="13" t="s">
        <v>74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13" t="s">
        <v>779</v>
      </c>
      <c r="X33" s="13" t="s">
        <v>74</v>
      </c>
      <c r="Y33" s="1" t="s">
        <v>74</v>
      </c>
      <c r="Z33" s="1" t="s">
        <v>74</v>
      </c>
      <c r="AA33" s="43"/>
      <c r="AB33" s="1" t="s">
        <v>74</v>
      </c>
    </row>
    <row r="34" spans="1:28" ht="30" customHeight="1" x14ac:dyDescent="0.3">
      <c r="A34" s="13" t="s">
        <v>452</v>
      </c>
      <c r="B34" s="13" t="s">
        <v>619</v>
      </c>
      <c r="C34" s="13" t="s">
        <v>463</v>
      </c>
      <c r="D34" s="41" t="s">
        <v>65</v>
      </c>
      <c r="E34" s="42">
        <v>0</v>
      </c>
      <c r="F34" s="13" t="s">
        <v>74</v>
      </c>
      <c r="G34" s="42">
        <v>3000</v>
      </c>
      <c r="H34" s="13" t="s">
        <v>116</v>
      </c>
      <c r="I34" s="42">
        <v>0</v>
      </c>
      <c r="J34" s="13" t="s">
        <v>74</v>
      </c>
      <c r="K34" s="42">
        <v>0</v>
      </c>
      <c r="L34" s="13" t="s">
        <v>74</v>
      </c>
      <c r="M34" s="42">
        <v>0</v>
      </c>
      <c r="N34" s="13" t="s">
        <v>74</v>
      </c>
      <c r="O34" s="42">
        <f t="shared" ref="O34:O41" si="1">SMALL(E34:M34,COUNTIF(E34:M34,0)+1)</f>
        <v>3000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13" t="s">
        <v>772</v>
      </c>
      <c r="X34" s="13" t="s">
        <v>74</v>
      </c>
      <c r="Y34" s="1" t="s">
        <v>74</v>
      </c>
      <c r="Z34" s="1" t="s">
        <v>74</v>
      </c>
      <c r="AA34" s="43"/>
      <c r="AB34" s="1" t="s">
        <v>74</v>
      </c>
    </row>
    <row r="35" spans="1:28" ht="30" customHeight="1" x14ac:dyDescent="0.3">
      <c r="A35" s="13" t="s">
        <v>448</v>
      </c>
      <c r="B35" s="13" t="s">
        <v>623</v>
      </c>
      <c r="C35" s="13" t="s">
        <v>257</v>
      </c>
      <c r="D35" s="41" t="s">
        <v>73</v>
      </c>
      <c r="E35" s="42">
        <v>77000</v>
      </c>
      <c r="F35" s="13" t="s">
        <v>74</v>
      </c>
      <c r="G35" s="42">
        <v>77000</v>
      </c>
      <c r="H35" s="13" t="s">
        <v>121</v>
      </c>
      <c r="I35" s="42">
        <v>0</v>
      </c>
      <c r="J35" s="13" t="s">
        <v>74</v>
      </c>
      <c r="K35" s="42">
        <v>0</v>
      </c>
      <c r="L35" s="13" t="s">
        <v>74</v>
      </c>
      <c r="M35" s="42">
        <v>0</v>
      </c>
      <c r="N35" s="13" t="s">
        <v>74</v>
      </c>
      <c r="O35" s="42">
        <f t="shared" si="1"/>
        <v>77000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13" t="s">
        <v>782</v>
      </c>
      <c r="X35" s="13" t="s">
        <v>74</v>
      </c>
      <c r="Y35" s="1" t="s">
        <v>74</v>
      </c>
      <c r="Z35" s="1" t="s">
        <v>74</v>
      </c>
      <c r="AA35" s="43"/>
      <c r="AB35" s="1" t="s">
        <v>74</v>
      </c>
    </row>
    <row r="36" spans="1:28" ht="30" customHeight="1" x14ac:dyDescent="0.3">
      <c r="A36" s="13" t="s">
        <v>381</v>
      </c>
      <c r="B36" s="13" t="s">
        <v>72</v>
      </c>
      <c r="C36" s="13" t="s">
        <v>275</v>
      </c>
      <c r="D36" s="41" t="s">
        <v>65</v>
      </c>
      <c r="E36" s="42">
        <v>0</v>
      </c>
      <c r="F36" s="13" t="s">
        <v>74</v>
      </c>
      <c r="G36" s="42">
        <v>40000</v>
      </c>
      <c r="H36" s="13" t="s">
        <v>106</v>
      </c>
      <c r="I36" s="42">
        <v>0</v>
      </c>
      <c r="J36" s="13" t="s">
        <v>74</v>
      </c>
      <c r="K36" s="42">
        <v>0</v>
      </c>
      <c r="L36" s="13" t="s">
        <v>74</v>
      </c>
      <c r="M36" s="42">
        <v>0</v>
      </c>
      <c r="N36" s="13" t="s">
        <v>74</v>
      </c>
      <c r="O36" s="42">
        <f t="shared" si="1"/>
        <v>40000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13" t="s">
        <v>789</v>
      </c>
      <c r="X36" s="13" t="s">
        <v>74</v>
      </c>
      <c r="Y36" s="1" t="s">
        <v>74</v>
      </c>
      <c r="Z36" s="1" t="s">
        <v>74</v>
      </c>
      <c r="AA36" s="43"/>
      <c r="AB36" s="1" t="s">
        <v>74</v>
      </c>
    </row>
    <row r="37" spans="1:28" ht="30" customHeight="1" x14ac:dyDescent="0.3">
      <c r="A37" s="13" t="s">
        <v>368</v>
      </c>
      <c r="B37" s="13" t="s">
        <v>620</v>
      </c>
      <c r="C37" s="13" t="s">
        <v>243</v>
      </c>
      <c r="D37" s="41" t="s">
        <v>73</v>
      </c>
      <c r="E37" s="42">
        <v>0</v>
      </c>
      <c r="F37" s="13" t="s">
        <v>74</v>
      </c>
      <c r="G37" s="42">
        <v>15000</v>
      </c>
      <c r="H37" s="13" t="s">
        <v>116</v>
      </c>
      <c r="I37" s="42">
        <v>0</v>
      </c>
      <c r="J37" s="13" t="s">
        <v>74</v>
      </c>
      <c r="K37" s="42">
        <v>0</v>
      </c>
      <c r="L37" s="13" t="s">
        <v>74</v>
      </c>
      <c r="M37" s="42">
        <v>0</v>
      </c>
      <c r="N37" s="13" t="s">
        <v>74</v>
      </c>
      <c r="O37" s="42">
        <f t="shared" si="1"/>
        <v>15000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13" t="s">
        <v>797</v>
      </c>
      <c r="X37" s="13" t="s">
        <v>74</v>
      </c>
      <c r="Y37" s="1" t="s">
        <v>74</v>
      </c>
      <c r="Z37" s="1" t="s">
        <v>74</v>
      </c>
      <c r="AA37" s="43"/>
      <c r="AB37" s="1" t="s">
        <v>74</v>
      </c>
    </row>
    <row r="38" spans="1:28" ht="30" customHeight="1" x14ac:dyDescent="0.3">
      <c r="A38" s="13" t="s">
        <v>353</v>
      </c>
      <c r="B38" s="13" t="s">
        <v>624</v>
      </c>
      <c r="C38" s="13" t="s">
        <v>74</v>
      </c>
      <c r="D38" s="41" t="s">
        <v>73</v>
      </c>
      <c r="E38" s="42">
        <v>0</v>
      </c>
      <c r="F38" s="13" t="s">
        <v>74</v>
      </c>
      <c r="G38" s="42">
        <v>350000</v>
      </c>
      <c r="H38" s="13" t="s">
        <v>116</v>
      </c>
      <c r="I38" s="42">
        <v>0</v>
      </c>
      <c r="J38" s="13" t="s">
        <v>74</v>
      </c>
      <c r="K38" s="42">
        <v>0</v>
      </c>
      <c r="L38" s="13" t="s">
        <v>74</v>
      </c>
      <c r="M38" s="42">
        <v>0</v>
      </c>
      <c r="N38" s="13" t="s">
        <v>74</v>
      </c>
      <c r="O38" s="42">
        <f t="shared" si="1"/>
        <v>350000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13" t="s">
        <v>784</v>
      </c>
      <c r="X38" s="13" t="s">
        <v>74</v>
      </c>
      <c r="Y38" s="1" t="s">
        <v>74</v>
      </c>
      <c r="Z38" s="1" t="s">
        <v>74</v>
      </c>
      <c r="AA38" s="43"/>
      <c r="AB38" s="1" t="s">
        <v>74</v>
      </c>
    </row>
    <row r="39" spans="1:28" ht="30" customHeight="1" x14ac:dyDescent="0.3">
      <c r="A39" s="13" t="s">
        <v>429</v>
      </c>
      <c r="B39" s="13" t="s">
        <v>700</v>
      </c>
      <c r="C39" s="13" t="s">
        <v>542</v>
      </c>
      <c r="D39" s="41" t="s">
        <v>100</v>
      </c>
      <c r="E39" s="42">
        <v>0</v>
      </c>
      <c r="F39" s="13" t="s">
        <v>74</v>
      </c>
      <c r="G39" s="42">
        <v>11000</v>
      </c>
      <c r="H39" s="13" t="s">
        <v>118</v>
      </c>
      <c r="I39" s="42">
        <v>0</v>
      </c>
      <c r="J39" s="13" t="s">
        <v>74</v>
      </c>
      <c r="K39" s="42">
        <v>0</v>
      </c>
      <c r="L39" s="13" t="s">
        <v>74</v>
      </c>
      <c r="M39" s="42">
        <v>0</v>
      </c>
      <c r="N39" s="13" t="s">
        <v>74</v>
      </c>
      <c r="O39" s="42">
        <f t="shared" si="1"/>
        <v>11000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13" t="s">
        <v>774</v>
      </c>
      <c r="X39" s="13" t="s">
        <v>74</v>
      </c>
      <c r="Y39" s="1" t="s">
        <v>74</v>
      </c>
      <c r="Z39" s="1" t="s">
        <v>74</v>
      </c>
      <c r="AA39" s="43"/>
      <c r="AB39" s="1" t="s">
        <v>74</v>
      </c>
    </row>
    <row r="40" spans="1:28" ht="30" customHeight="1" x14ac:dyDescent="0.3">
      <c r="A40" s="13" t="s">
        <v>430</v>
      </c>
      <c r="B40" s="13" t="s">
        <v>92</v>
      </c>
      <c r="C40" s="13" t="s">
        <v>575</v>
      </c>
      <c r="D40" s="41" t="s">
        <v>88</v>
      </c>
      <c r="E40" s="42">
        <v>12783</v>
      </c>
      <c r="F40" s="13" t="s">
        <v>74</v>
      </c>
      <c r="G40" s="42">
        <v>18500</v>
      </c>
      <c r="H40" s="13" t="s">
        <v>122</v>
      </c>
      <c r="I40" s="42">
        <v>0</v>
      </c>
      <c r="J40" s="13" t="s">
        <v>74</v>
      </c>
      <c r="K40" s="42">
        <v>0</v>
      </c>
      <c r="L40" s="13" t="s">
        <v>74</v>
      </c>
      <c r="M40" s="42">
        <v>0</v>
      </c>
      <c r="N40" s="13" t="s">
        <v>74</v>
      </c>
      <c r="O40" s="42">
        <f t="shared" si="1"/>
        <v>12783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13" t="s">
        <v>767</v>
      </c>
      <c r="X40" s="13" t="s">
        <v>74</v>
      </c>
      <c r="Y40" s="1" t="s">
        <v>74</v>
      </c>
      <c r="Z40" s="1" t="s">
        <v>74</v>
      </c>
      <c r="AA40" s="43"/>
      <c r="AB40" s="1" t="s">
        <v>74</v>
      </c>
    </row>
    <row r="41" spans="1:28" ht="30" customHeight="1" x14ac:dyDescent="0.3">
      <c r="A41" s="13" t="s">
        <v>428</v>
      </c>
      <c r="B41" s="13" t="s">
        <v>92</v>
      </c>
      <c r="C41" s="13" t="s">
        <v>296</v>
      </c>
      <c r="D41" s="41" t="s">
        <v>88</v>
      </c>
      <c r="E41" s="42">
        <v>23891</v>
      </c>
      <c r="F41" s="13" t="s">
        <v>74</v>
      </c>
      <c r="G41" s="42">
        <v>21210</v>
      </c>
      <c r="H41" s="13" t="s">
        <v>122</v>
      </c>
      <c r="I41" s="42">
        <v>0</v>
      </c>
      <c r="J41" s="13" t="s">
        <v>74</v>
      </c>
      <c r="K41" s="42">
        <v>0</v>
      </c>
      <c r="L41" s="13" t="s">
        <v>74</v>
      </c>
      <c r="M41" s="42">
        <v>0</v>
      </c>
      <c r="N41" s="13" t="s">
        <v>74</v>
      </c>
      <c r="O41" s="42">
        <f t="shared" si="1"/>
        <v>21210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13" t="s">
        <v>794</v>
      </c>
      <c r="X41" s="13" t="s">
        <v>74</v>
      </c>
      <c r="Y41" s="1" t="s">
        <v>74</v>
      </c>
      <c r="Z41" s="1" t="s">
        <v>74</v>
      </c>
      <c r="AA41" s="43"/>
      <c r="AB41" s="1" t="s">
        <v>74</v>
      </c>
    </row>
    <row r="42" spans="1:28" ht="30" customHeight="1" x14ac:dyDescent="0.3">
      <c r="A42" s="13" t="s">
        <v>867</v>
      </c>
      <c r="B42" s="13" t="s">
        <v>653</v>
      </c>
      <c r="C42" s="13" t="s">
        <v>579</v>
      </c>
      <c r="D42" s="41" t="s">
        <v>103</v>
      </c>
      <c r="E42" s="42">
        <v>0</v>
      </c>
      <c r="F42" s="13" t="s">
        <v>74</v>
      </c>
      <c r="G42" s="42">
        <v>0</v>
      </c>
      <c r="H42" s="13" t="s">
        <v>74</v>
      </c>
      <c r="I42" s="42">
        <v>0</v>
      </c>
      <c r="J42" s="13" t="s">
        <v>74</v>
      </c>
      <c r="K42" s="42">
        <v>0</v>
      </c>
      <c r="L42" s="13" t="s">
        <v>74</v>
      </c>
      <c r="M42" s="42">
        <v>0</v>
      </c>
      <c r="N42" s="13" t="s">
        <v>74</v>
      </c>
      <c r="O42" s="42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170497</v>
      </c>
      <c r="V42" s="42">
        <f>SMALL(Q42:U42,COUNTIF(Q42:U42,0)+1)</f>
        <v>170497</v>
      </c>
      <c r="W42" s="13" t="s">
        <v>785</v>
      </c>
      <c r="X42" s="13" t="s">
        <v>74</v>
      </c>
      <c r="Y42" s="1" t="s">
        <v>129</v>
      </c>
      <c r="Z42" s="1" t="s">
        <v>74</v>
      </c>
      <c r="AA42" s="43"/>
      <c r="AB42" s="1" t="s">
        <v>74</v>
      </c>
    </row>
    <row r="43" spans="1:28" ht="30" customHeight="1" x14ac:dyDescent="0.3">
      <c r="A43" s="13" t="s">
        <v>868</v>
      </c>
      <c r="B43" s="13" t="s">
        <v>270</v>
      </c>
      <c r="C43" s="13" t="s">
        <v>527</v>
      </c>
      <c r="D43" s="41" t="s">
        <v>103</v>
      </c>
      <c r="E43" s="42">
        <v>0</v>
      </c>
      <c r="F43" s="13" t="s">
        <v>74</v>
      </c>
      <c r="G43" s="42">
        <v>0</v>
      </c>
      <c r="H43" s="13" t="s">
        <v>74</v>
      </c>
      <c r="I43" s="42">
        <v>0</v>
      </c>
      <c r="J43" s="13" t="s">
        <v>74</v>
      </c>
      <c r="K43" s="42">
        <v>0</v>
      </c>
      <c r="L43" s="13" t="s">
        <v>74</v>
      </c>
      <c r="M43" s="42">
        <v>0</v>
      </c>
      <c r="N43" s="13" t="s">
        <v>768</v>
      </c>
      <c r="O43" s="42">
        <v>0</v>
      </c>
      <c r="P43" s="42">
        <v>0</v>
      </c>
      <c r="Q43" s="42">
        <v>0</v>
      </c>
      <c r="R43" s="42">
        <v>0</v>
      </c>
      <c r="S43" s="42">
        <v>0</v>
      </c>
      <c r="T43" s="42">
        <v>0</v>
      </c>
      <c r="U43" s="42">
        <v>62500</v>
      </c>
      <c r="V43" s="42">
        <f>SMALL(Q43:U43,COUNTIF(Q43:U43,0)+1)</f>
        <v>62500</v>
      </c>
      <c r="W43" s="13" t="s">
        <v>775</v>
      </c>
      <c r="X43" s="13" t="s">
        <v>74</v>
      </c>
      <c r="Y43" s="1" t="s">
        <v>129</v>
      </c>
      <c r="Z43" s="1" t="s">
        <v>74</v>
      </c>
      <c r="AA43" s="43"/>
      <c r="AB43" s="1" t="s">
        <v>74</v>
      </c>
    </row>
    <row r="44" spans="1:28" ht="30" customHeight="1" x14ac:dyDescent="0.3">
      <c r="A44" s="13" t="s">
        <v>853</v>
      </c>
      <c r="B44" s="13" t="s">
        <v>702</v>
      </c>
      <c r="C44" s="13" t="s">
        <v>711</v>
      </c>
      <c r="D44" s="41" t="s">
        <v>86</v>
      </c>
      <c r="E44" s="42">
        <v>44</v>
      </c>
      <c r="F44" s="13" t="s">
        <v>74</v>
      </c>
      <c r="G44" s="42">
        <v>0</v>
      </c>
      <c r="H44" s="13" t="s">
        <v>74</v>
      </c>
      <c r="I44" s="42">
        <v>0</v>
      </c>
      <c r="J44" s="13" t="s">
        <v>74</v>
      </c>
      <c r="K44" s="42">
        <v>0</v>
      </c>
      <c r="L44" s="13" t="s">
        <v>74</v>
      </c>
      <c r="M44" s="42">
        <v>0</v>
      </c>
      <c r="N44" s="13" t="s">
        <v>74</v>
      </c>
      <c r="O44" s="42">
        <f>SMALL(E44:M44,COUNTIF(E44:M44,0)+1)</f>
        <v>44</v>
      </c>
      <c r="P44" s="42">
        <v>2147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13" t="s">
        <v>786</v>
      </c>
      <c r="X44" s="13" t="s">
        <v>893</v>
      </c>
      <c r="Y44" s="1" t="s">
        <v>124</v>
      </c>
      <c r="Z44" s="1" t="s">
        <v>74</v>
      </c>
      <c r="AA44" s="43"/>
      <c r="AB44" s="1" t="s">
        <v>74</v>
      </c>
    </row>
    <row r="45" spans="1:28" ht="30" customHeight="1" x14ac:dyDescent="0.3">
      <c r="A45" s="13" t="s">
        <v>884</v>
      </c>
      <c r="B45" s="13" t="s">
        <v>539</v>
      </c>
      <c r="C45" s="13" t="s">
        <v>890</v>
      </c>
      <c r="D45" s="41" t="s">
        <v>97</v>
      </c>
      <c r="E45" s="42">
        <v>54908</v>
      </c>
      <c r="F45" s="13" t="s">
        <v>74</v>
      </c>
      <c r="G45" s="42">
        <v>0</v>
      </c>
      <c r="H45" s="13" t="s">
        <v>74</v>
      </c>
      <c r="I45" s="42">
        <v>0</v>
      </c>
      <c r="J45" s="13" t="s">
        <v>74</v>
      </c>
      <c r="K45" s="42">
        <v>0</v>
      </c>
      <c r="L45" s="13" t="s">
        <v>74</v>
      </c>
      <c r="M45" s="42">
        <v>0</v>
      </c>
      <c r="N45" s="13" t="s">
        <v>74</v>
      </c>
      <c r="O45" s="42">
        <f>SMALL(E45:M45,COUNTIF(E45:M45,0)+1)</f>
        <v>54908</v>
      </c>
      <c r="P45" s="42">
        <v>21962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13" t="s">
        <v>790</v>
      </c>
      <c r="X45" s="13" t="s">
        <v>74</v>
      </c>
      <c r="Y45" s="1" t="s">
        <v>123</v>
      </c>
      <c r="Z45" s="1" t="s">
        <v>74</v>
      </c>
      <c r="AA45" s="43"/>
      <c r="AB45" s="1" t="s">
        <v>74</v>
      </c>
    </row>
    <row r="46" spans="1:28" ht="30" customHeight="1" x14ac:dyDescent="0.3">
      <c r="A46" s="13" t="s">
        <v>885</v>
      </c>
      <c r="B46" s="13" t="s">
        <v>534</v>
      </c>
      <c r="C46" s="13" t="s">
        <v>890</v>
      </c>
      <c r="D46" s="41" t="s">
        <v>97</v>
      </c>
      <c r="E46" s="42">
        <v>65979</v>
      </c>
      <c r="F46" s="13" t="s">
        <v>74</v>
      </c>
      <c r="G46" s="42">
        <v>0</v>
      </c>
      <c r="H46" s="13" t="s">
        <v>74</v>
      </c>
      <c r="I46" s="42">
        <v>0</v>
      </c>
      <c r="J46" s="13" t="s">
        <v>74</v>
      </c>
      <c r="K46" s="42">
        <v>0</v>
      </c>
      <c r="L46" s="13" t="s">
        <v>74</v>
      </c>
      <c r="M46" s="42">
        <v>0</v>
      </c>
      <c r="N46" s="13" t="s">
        <v>74</v>
      </c>
      <c r="O46" s="42">
        <f>SMALL(E46:M46,COUNTIF(E46:M46,0)+1)</f>
        <v>65979</v>
      </c>
      <c r="P46" s="42">
        <v>27991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13" t="s">
        <v>792</v>
      </c>
      <c r="X46" s="13" t="s">
        <v>74</v>
      </c>
      <c r="Y46" s="1" t="s">
        <v>123</v>
      </c>
      <c r="Z46" s="1" t="s">
        <v>74</v>
      </c>
      <c r="AA46" s="43"/>
      <c r="AB46" s="1" t="s">
        <v>74</v>
      </c>
    </row>
    <row r="47" spans="1:28" ht="30" customHeight="1" x14ac:dyDescent="0.3">
      <c r="A47" s="13" t="s">
        <v>887</v>
      </c>
      <c r="B47" s="13" t="s">
        <v>538</v>
      </c>
      <c r="C47" s="13" t="s">
        <v>890</v>
      </c>
      <c r="D47" s="41" t="s">
        <v>97</v>
      </c>
      <c r="E47" s="42">
        <v>58643</v>
      </c>
      <c r="F47" s="13" t="s">
        <v>74</v>
      </c>
      <c r="G47" s="42">
        <v>0</v>
      </c>
      <c r="H47" s="13" t="s">
        <v>74</v>
      </c>
      <c r="I47" s="42">
        <v>0</v>
      </c>
      <c r="J47" s="13" t="s">
        <v>74</v>
      </c>
      <c r="K47" s="42">
        <v>0</v>
      </c>
      <c r="L47" s="13" t="s">
        <v>74</v>
      </c>
      <c r="M47" s="42">
        <v>0</v>
      </c>
      <c r="N47" s="13" t="s">
        <v>74</v>
      </c>
      <c r="O47" s="42">
        <f>SMALL(E47:M47,COUNTIF(E47:M47,0)+1)</f>
        <v>58643</v>
      </c>
      <c r="P47" s="42">
        <v>26287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13" t="s">
        <v>793</v>
      </c>
      <c r="X47" s="13" t="s">
        <v>74</v>
      </c>
      <c r="Y47" s="1" t="s">
        <v>123</v>
      </c>
      <c r="Z47" s="1" t="s">
        <v>74</v>
      </c>
      <c r="AA47" s="43"/>
      <c r="AB47" s="1" t="s">
        <v>74</v>
      </c>
    </row>
    <row r="48" spans="1:28" ht="30" customHeight="1" x14ac:dyDescent="0.3">
      <c r="A48" s="13" t="s">
        <v>424</v>
      </c>
      <c r="B48" s="13" t="s">
        <v>690</v>
      </c>
      <c r="C48" s="13" t="s">
        <v>691</v>
      </c>
      <c r="D48" s="41" t="s">
        <v>93</v>
      </c>
      <c r="E48" s="42">
        <v>0</v>
      </c>
      <c r="F48" s="13" t="s">
        <v>74</v>
      </c>
      <c r="G48" s="42">
        <v>0</v>
      </c>
      <c r="H48" s="13" t="s">
        <v>74</v>
      </c>
      <c r="I48" s="42">
        <v>0</v>
      </c>
      <c r="J48" s="13" t="s">
        <v>74</v>
      </c>
      <c r="K48" s="42">
        <v>0</v>
      </c>
      <c r="L48" s="13" t="s">
        <v>74</v>
      </c>
      <c r="M48" s="42">
        <v>0</v>
      </c>
      <c r="N48" s="13" t="s">
        <v>74</v>
      </c>
      <c r="O48" s="42">
        <v>0</v>
      </c>
      <c r="P48" s="42">
        <v>165545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13" t="s">
        <v>770</v>
      </c>
      <c r="X48" s="13" t="s">
        <v>74</v>
      </c>
      <c r="Y48" s="1" t="s">
        <v>135</v>
      </c>
      <c r="Z48" s="1" t="s">
        <v>74</v>
      </c>
      <c r="AA48" s="43"/>
      <c r="AB48" s="1" t="s">
        <v>74</v>
      </c>
    </row>
    <row r="49" spans="1:28" ht="30" customHeight="1" x14ac:dyDescent="0.3">
      <c r="A49" s="13" t="s">
        <v>431</v>
      </c>
      <c r="B49" s="13" t="s">
        <v>83</v>
      </c>
      <c r="C49" s="13" t="s">
        <v>691</v>
      </c>
      <c r="D49" s="41" t="s">
        <v>93</v>
      </c>
      <c r="E49" s="42">
        <v>0</v>
      </c>
      <c r="F49" s="13" t="s">
        <v>74</v>
      </c>
      <c r="G49" s="42">
        <v>0</v>
      </c>
      <c r="H49" s="13" t="s">
        <v>74</v>
      </c>
      <c r="I49" s="42">
        <v>0</v>
      </c>
      <c r="J49" s="13" t="s">
        <v>74</v>
      </c>
      <c r="K49" s="42">
        <v>0</v>
      </c>
      <c r="L49" s="13" t="s">
        <v>74</v>
      </c>
      <c r="M49" s="42">
        <v>0</v>
      </c>
      <c r="N49" s="13" t="s">
        <v>74</v>
      </c>
      <c r="O49" s="42">
        <v>0</v>
      </c>
      <c r="P49" s="42">
        <v>280472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13" t="s">
        <v>769</v>
      </c>
      <c r="X49" s="13" t="s">
        <v>74</v>
      </c>
      <c r="Y49" s="1" t="s">
        <v>135</v>
      </c>
      <c r="Z49" s="1" t="s">
        <v>74</v>
      </c>
      <c r="AA49" s="43"/>
      <c r="AB49" s="1" t="s">
        <v>74</v>
      </c>
    </row>
    <row r="50" spans="1:28" ht="30" customHeight="1" x14ac:dyDescent="0.3">
      <c r="A50" s="13" t="s">
        <v>175</v>
      </c>
      <c r="B50" s="13" t="s">
        <v>115</v>
      </c>
      <c r="C50" s="13" t="s">
        <v>691</v>
      </c>
      <c r="D50" s="41" t="s">
        <v>93</v>
      </c>
      <c r="E50" s="42">
        <v>0</v>
      </c>
      <c r="F50" s="13" t="s">
        <v>74</v>
      </c>
      <c r="G50" s="42">
        <v>0</v>
      </c>
      <c r="H50" s="13" t="s">
        <v>74</v>
      </c>
      <c r="I50" s="42">
        <v>0</v>
      </c>
      <c r="J50" s="13" t="s">
        <v>74</v>
      </c>
      <c r="K50" s="42">
        <v>0</v>
      </c>
      <c r="L50" s="13" t="s">
        <v>74</v>
      </c>
      <c r="M50" s="42">
        <v>0</v>
      </c>
      <c r="N50" s="13" t="s">
        <v>74</v>
      </c>
      <c r="O50" s="42">
        <v>0</v>
      </c>
      <c r="P50" s="42">
        <v>233754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13" t="s">
        <v>814</v>
      </c>
      <c r="X50" s="13" t="s">
        <v>74</v>
      </c>
      <c r="Y50" s="1" t="s">
        <v>135</v>
      </c>
      <c r="Z50" s="1" t="s">
        <v>74</v>
      </c>
      <c r="AA50" s="43"/>
      <c r="AB50" s="1" t="s">
        <v>74</v>
      </c>
    </row>
    <row r="51" spans="1:28" ht="30" customHeight="1" x14ac:dyDescent="0.3">
      <c r="A51" s="13" t="s">
        <v>441</v>
      </c>
      <c r="B51" s="13" t="s">
        <v>732</v>
      </c>
      <c r="C51" s="13" t="s">
        <v>691</v>
      </c>
      <c r="D51" s="41" t="s">
        <v>93</v>
      </c>
      <c r="E51" s="42">
        <v>0</v>
      </c>
      <c r="F51" s="13" t="s">
        <v>74</v>
      </c>
      <c r="G51" s="42">
        <v>0</v>
      </c>
      <c r="H51" s="13" t="s">
        <v>74</v>
      </c>
      <c r="I51" s="42">
        <v>0</v>
      </c>
      <c r="J51" s="13" t="s">
        <v>74</v>
      </c>
      <c r="K51" s="42">
        <v>0</v>
      </c>
      <c r="L51" s="13" t="s">
        <v>74</v>
      </c>
      <c r="M51" s="42">
        <v>0</v>
      </c>
      <c r="N51" s="13" t="s">
        <v>74</v>
      </c>
      <c r="O51" s="42">
        <v>0</v>
      </c>
      <c r="P51" s="42">
        <v>268058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13" t="s">
        <v>799</v>
      </c>
      <c r="X51" s="13" t="s">
        <v>74</v>
      </c>
      <c r="Y51" s="1" t="s">
        <v>135</v>
      </c>
      <c r="Z51" s="1" t="s">
        <v>74</v>
      </c>
      <c r="AA51" s="43"/>
      <c r="AB51" s="1" t="s">
        <v>74</v>
      </c>
    </row>
    <row r="52" spans="1:28" ht="30" customHeight="1" x14ac:dyDescent="0.3">
      <c r="A52" s="13" t="s">
        <v>417</v>
      </c>
      <c r="B52" s="13" t="s">
        <v>89</v>
      </c>
      <c r="C52" s="13" t="s">
        <v>691</v>
      </c>
      <c r="D52" s="41" t="s">
        <v>93</v>
      </c>
      <c r="E52" s="42">
        <v>0</v>
      </c>
      <c r="F52" s="13" t="s">
        <v>74</v>
      </c>
      <c r="G52" s="42">
        <v>0</v>
      </c>
      <c r="H52" s="13" t="s">
        <v>74</v>
      </c>
      <c r="I52" s="42">
        <v>0</v>
      </c>
      <c r="J52" s="13" t="s">
        <v>74</v>
      </c>
      <c r="K52" s="42">
        <v>0</v>
      </c>
      <c r="L52" s="13" t="s">
        <v>74</v>
      </c>
      <c r="M52" s="42">
        <v>0</v>
      </c>
      <c r="N52" s="13" t="s">
        <v>74</v>
      </c>
      <c r="O52" s="42">
        <v>0</v>
      </c>
      <c r="P52" s="42">
        <v>248238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13" t="s">
        <v>813</v>
      </c>
      <c r="X52" s="13" t="s">
        <v>74</v>
      </c>
      <c r="Y52" s="1" t="s">
        <v>135</v>
      </c>
      <c r="Z52" s="1" t="s">
        <v>74</v>
      </c>
      <c r="AA52" s="43"/>
      <c r="AB52" s="1" t="s">
        <v>74</v>
      </c>
    </row>
    <row r="53" spans="1:28" ht="30" customHeight="1" x14ac:dyDescent="0.3">
      <c r="A53" s="13" t="s">
        <v>425</v>
      </c>
      <c r="B53" s="13" t="s">
        <v>94</v>
      </c>
      <c r="C53" s="13" t="s">
        <v>691</v>
      </c>
      <c r="D53" s="41" t="s">
        <v>93</v>
      </c>
      <c r="E53" s="42">
        <v>0</v>
      </c>
      <c r="F53" s="13" t="s">
        <v>74</v>
      </c>
      <c r="G53" s="42">
        <v>0</v>
      </c>
      <c r="H53" s="13" t="s">
        <v>74</v>
      </c>
      <c r="I53" s="42">
        <v>0</v>
      </c>
      <c r="J53" s="13" t="s">
        <v>74</v>
      </c>
      <c r="K53" s="42">
        <v>0</v>
      </c>
      <c r="L53" s="13" t="s">
        <v>74</v>
      </c>
      <c r="M53" s="42">
        <v>0</v>
      </c>
      <c r="N53" s="13" t="s">
        <v>74</v>
      </c>
      <c r="O53" s="42">
        <v>0</v>
      </c>
      <c r="P53" s="42">
        <v>247643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13" t="s">
        <v>800</v>
      </c>
      <c r="X53" s="13" t="s">
        <v>74</v>
      </c>
      <c r="Y53" s="1" t="s">
        <v>135</v>
      </c>
      <c r="Z53" s="1" t="s">
        <v>74</v>
      </c>
      <c r="AA53" s="43"/>
      <c r="AB53" s="1" t="s">
        <v>74</v>
      </c>
    </row>
    <row r="54" spans="1:28" ht="30" customHeight="1" x14ac:dyDescent="0.3">
      <c r="A54" s="13" t="s">
        <v>422</v>
      </c>
      <c r="B54" s="13" t="s">
        <v>90</v>
      </c>
      <c r="C54" s="13" t="s">
        <v>691</v>
      </c>
      <c r="D54" s="41" t="s">
        <v>93</v>
      </c>
      <c r="E54" s="42">
        <v>0</v>
      </c>
      <c r="F54" s="13" t="s">
        <v>74</v>
      </c>
      <c r="G54" s="42">
        <v>0</v>
      </c>
      <c r="H54" s="13" t="s">
        <v>74</v>
      </c>
      <c r="I54" s="42">
        <v>0</v>
      </c>
      <c r="J54" s="13" t="s">
        <v>74</v>
      </c>
      <c r="K54" s="42">
        <v>0</v>
      </c>
      <c r="L54" s="13" t="s">
        <v>74</v>
      </c>
      <c r="M54" s="42">
        <v>0</v>
      </c>
      <c r="N54" s="13" t="s">
        <v>74</v>
      </c>
      <c r="O54" s="42">
        <v>0</v>
      </c>
      <c r="P54" s="42">
        <v>243538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13" t="s">
        <v>801</v>
      </c>
      <c r="X54" s="13" t="s">
        <v>74</v>
      </c>
      <c r="Y54" s="1" t="s">
        <v>135</v>
      </c>
      <c r="Z54" s="1" t="s">
        <v>74</v>
      </c>
      <c r="AA54" s="43"/>
      <c r="AB54" s="1" t="s">
        <v>74</v>
      </c>
    </row>
    <row r="55" spans="1:28" ht="30" customHeight="1" x14ac:dyDescent="0.3">
      <c r="A55" s="13" t="s">
        <v>174</v>
      </c>
      <c r="B55" s="13" t="s">
        <v>119</v>
      </c>
      <c r="C55" s="13" t="s">
        <v>753</v>
      </c>
      <c r="D55" s="41" t="s">
        <v>93</v>
      </c>
      <c r="E55" s="42">
        <v>0</v>
      </c>
      <c r="F55" s="13" t="s">
        <v>74</v>
      </c>
      <c r="G55" s="42">
        <v>0</v>
      </c>
      <c r="H55" s="13" t="s">
        <v>74</v>
      </c>
      <c r="I55" s="42">
        <v>0</v>
      </c>
      <c r="J55" s="13" t="s">
        <v>74</v>
      </c>
      <c r="K55" s="42">
        <v>0</v>
      </c>
      <c r="L55" s="13" t="s">
        <v>74</v>
      </c>
      <c r="M55" s="42">
        <v>0</v>
      </c>
      <c r="N55" s="13" t="s">
        <v>74</v>
      </c>
      <c r="O55" s="42">
        <v>0</v>
      </c>
      <c r="P55" s="42">
        <v>200603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13" t="s">
        <v>809</v>
      </c>
      <c r="X55" s="13" t="s">
        <v>74</v>
      </c>
      <c r="Y55" s="1" t="s">
        <v>135</v>
      </c>
      <c r="Z55" s="1" t="s">
        <v>74</v>
      </c>
      <c r="AA55" s="43"/>
      <c r="AB55" s="1" t="s">
        <v>74</v>
      </c>
    </row>
    <row r="56" spans="1:28" ht="30" customHeight="1" x14ac:dyDescent="0.3">
      <c r="A56" s="13" t="s">
        <v>364</v>
      </c>
      <c r="B56" s="13" t="s">
        <v>650</v>
      </c>
      <c r="C56" s="13" t="s">
        <v>74</v>
      </c>
      <c r="D56" s="41" t="s">
        <v>74</v>
      </c>
      <c r="E56" s="42">
        <v>0</v>
      </c>
      <c r="F56" s="13" t="s">
        <v>74</v>
      </c>
      <c r="G56" s="42">
        <v>0</v>
      </c>
      <c r="H56" s="13" t="s">
        <v>74</v>
      </c>
      <c r="I56" s="42">
        <v>0</v>
      </c>
      <c r="J56" s="13" t="s">
        <v>74</v>
      </c>
      <c r="K56" s="42">
        <v>0</v>
      </c>
      <c r="L56" s="13" t="s">
        <v>74</v>
      </c>
      <c r="M56" s="42">
        <v>0</v>
      </c>
      <c r="N56" s="13" t="s">
        <v>74</v>
      </c>
      <c r="O56" s="42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13" t="s">
        <v>820</v>
      </c>
      <c r="X56" s="13" t="s">
        <v>74</v>
      </c>
      <c r="Y56" s="1" t="s">
        <v>74</v>
      </c>
      <c r="Z56" s="1" t="s">
        <v>74</v>
      </c>
      <c r="AA56" s="43"/>
      <c r="AB56" s="1" t="s">
        <v>74</v>
      </c>
    </row>
    <row r="57" spans="1:28" ht="30" customHeight="1" x14ac:dyDescent="0.3">
      <c r="A57" s="13" t="s">
        <v>365</v>
      </c>
      <c r="B57" s="13" t="s">
        <v>537</v>
      </c>
      <c r="C57" s="13" t="s">
        <v>326</v>
      </c>
      <c r="D57" s="41" t="s">
        <v>61</v>
      </c>
      <c r="E57" s="42">
        <v>0</v>
      </c>
      <c r="F57" s="13" t="s">
        <v>74</v>
      </c>
      <c r="G57" s="42">
        <v>0</v>
      </c>
      <c r="H57" s="13" t="s">
        <v>74</v>
      </c>
      <c r="I57" s="42">
        <v>0</v>
      </c>
      <c r="J57" s="13" t="s">
        <v>74</v>
      </c>
      <c r="K57" s="42">
        <v>0</v>
      </c>
      <c r="L57" s="13" t="s">
        <v>74</v>
      </c>
      <c r="M57" s="42">
        <v>1100000</v>
      </c>
      <c r="N57" s="13" t="s">
        <v>74</v>
      </c>
      <c r="O57" s="42">
        <f>SMALL(E57:M57,COUNTIF(E57:M57,0)+1)</f>
        <v>1100000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13" t="s">
        <v>804</v>
      </c>
      <c r="X57" s="13" t="s">
        <v>74</v>
      </c>
      <c r="Y57" s="1" t="s">
        <v>74</v>
      </c>
      <c r="Z57" s="1" t="s">
        <v>74</v>
      </c>
      <c r="AA57" s="43"/>
      <c r="AB57" s="1" t="s">
        <v>74</v>
      </c>
    </row>
    <row r="58" spans="1:28" ht="30" customHeight="1" x14ac:dyDescent="0.3">
      <c r="A58" s="13" t="s">
        <v>369</v>
      </c>
      <c r="B58" s="13" t="s">
        <v>548</v>
      </c>
      <c r="C58" s="13" t="s">
        <v>327</v>
      </c>
      <c r="D58" s="41" t="s">
        <v>84</v>
      </c>
      <c r="E58" s="42">
        <v>0</v>
      </c>
      <c r="F58" s="13" t="s">
        <v>74</v>
      </c>
      <c r="G58" s="42">
        <v>0</v>
      </c>
      <c r="H58" s="13" t="s">
        <v>74</v>
      </c>
      <c r="I58" s="42">
        <v>0</v>
      </c>
      <c r="J58" s="13" t="s">
        <v>74</v>
      </c>
      <c r="K58" s="42">
        <v>0</v>
      </c>
      <c r="L58" s="13" t="s">
        <v>74</v>
      </c>
      <c r="M58" s="42">
        <v>230000</v>
      </c>
      <c r="N58" s="13" t="s">
        <v>74</v>
      </c>
      <c r="O58" s="42">
        <f>SMALL(E58:M58,COUNTIF(E58:M58,0)+1)</f>
        <v>230000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13" t="s">
        <v>802</v>
      </c>
      <c r="X58" s="13" t="s">
        <v>74</v>
      </c>
      <c r="Y58" s="1" t="s">
        <v>74</v>
      </c>
      <c r="Z58" s="1" t="s">
        <v>74</v>
      </c>
      <c r="AA58" s="43"/>
      <c r="AB58" s="1" t="s">
        <v>74</v>
      </c>
    </row>
    <row r="59" spans="1:28" ht="30" customHeight="1" x14ac:dyDescent="0.3">
      <c r="A59" s="13" t="s">
        <v>370</v>
      </c>
      <c r="B59" s="13" t="s">
        <v>655</v>
      </c>
      <c r="C59" s="13" t="s">
        <v>74</v>
      </c>
      <c r="D59" s="41" t="s">
        <v>74</v>
      </c>
      <c r="E59" s="42">
        <v>0</v>
      </c>
      <c r="F59" s="13" t="s">
        <v>74</v>
      </c>
      <c r="G59" s="42">
        <v>0</v>
      </c>
      <c r="H59" s="13" t="s">
        <v>74</v>
      </c>
      <c r="I59" s="42">
        <v>0</v>
      </c>
      <c r="J59" s="13" t="s">
        <v>74</v>
      </c>
      <c r="K59" s="42">
        <v>0</v>
      </c>
      <c r="L59" s="13" t="s">
        <v>74</v>
      </c>
      <c r="M59" s="42">
        <v>0</v>
      </c>
      <c r="N59" s="13" t="s">
        <v>74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13" t="s">
        <v>822</v>
      </c>
      <c r="X59" s="13" t="s">
        <v>74</v>
      </c>
      <c r="Y59" s="1" t="s">
        <v>74</v>
      </c>
      <c r="Z59" s="1" t="s">
        <v>74</v>
      </c>
      <c r="AA59" s="43"/>
      <c r="AB59" s="1" t="s">
        <v>74</v>
      </c>
    </row>
    <row r="60" spans="1:28" ht="30" customHeight="1" x14ac:dyDescent="0.3">
      <c r="A60" s="13" t="s">
        <v>371</v>
      </c>
      <c r="B60" s="13" t="s">
        <v>273</v>
      </c>
      <c r="C60" s="13" t="s">
        <v>263</v>
      </c>
      <c r="D60" s="41" t="s">
        <v>61</v>
      </c>
      <c r="E60" s="42">
        <v>0</v>
      </c>
      <c r="F60" s="13" t="s">
        <v>74</v>
      </c>
      <c r="G60" s="42">
        <v>0</v>
      </c>
      <c r="H60" s="13" t="s">
        <v>74</v>
      </c>
      <c r="I60" s="42">
        <v>0</v>
      </c>
      <c r="J60" s="13" t="s">
        <v>74</v>
      </c>
      <c r="K60" s="42">
        <v>0</v>
      </c>
      <c r="L60" s="13" t="s">
        <v>74</v>
      </c>
      <c r="M60" s="42">
        <v>1750000</v>
      </c>
      <c r="N60" s="13" t="s">
        <v>74</v>
      </c>
      <c r="O60" s="42">
        <f t="shared" ref="O60:O68" si="2">SMALL(E60:M60,COUNTIF(E60:M60,0)+1)</f>
        <v>1750000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13" t="s">
        <v>803</v>
      </c>
      <c r="X60" s="13" t="s">
        <v>74</v>
      </c>
      <c r="Y60" s="1" t="s">
        <v>74</v>
      </c>
      <c r="Z60" s="1" t="s">
        <v>74</v>
      </c>
      <c r="AA60" s="43"/>
      <c r="AB60" s="1" t="s">
        <v>74</v>
      </c>
    </row>
    <row r="61" spans="1:28" ht="30" customHeight="1" x14ac:dyDescent="0.3">
      <c r="A61" s="13" t="s">
        <v>372</v>
      </c>
      <c r="B61" s="13" t="s">
        <v>267</v>
      </c>
      <c r="C61" s="13" t="s">
        <v>283</v>
      </c>
      <c r="D61" s="41" t="s">
        <v>80</v>
      </c>
      <c r="E61" s="42">
        <v>0</v>
      </c>
      <c r="F61" s="13" t="s">
        <v>74</v>
      </c>
      <c r="G61" s="42">
        <v>0</v>
      </c>
      <c r="H61" s="13" t="s">
        <v>74</v>
      </c>
      <c r="I61" s="42">
        <v>0</v>
      </c>
      <c r="J61" s="13" t="s">
        <v>74</v>
      </c>
      <c r="K61" s="42">
        <v>0</v>
      </c>
      <c r="L61" s="13" t="s">
        <v>74</v>
      </c>
      <c r="M61" s="42">
        <v>23200</v>
      </c>
      <c r="N61" s="13" t="s">
        <v>74</v>
      </c>
      <c r="O61" s="42">
        <f t="shared" si="2"/>
        <v>23200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13" t="s">
        <v>805</v>
      </c>
      <c r="X61" s="13" t="s">
        <v>74</v>
      </c>
      <c r="Y61" s="1" t="s">
        <v>74</v>
      </c>
      <c r="Z61" s="1" t="s">
        <v>74</v>
      </c>
      <c r="AA61" s="43"/>
      <c r="AB61" s="1" t="s">
        <v>74</v>
      </c>
    </row>
    <row r="62" spans="1:28" ht="30" customHeight="1" x14ac:dyDescent="0.3">
      <c r="A62" s="13" t="s">
        <v>374</v>
      </c>
      <c r="B62" s="13" t="s">
        <v>277</v>
      </c>
      <c r="C62" s="13" t="s">
        <v>272</v>
      </c>
      <c r="D62" s="41" t="s">
        <v>80</v>
      </c>
      <c r="E62" s="42">
        <v>0</v>
      </c>
      <c r="F62" s="13" t="s">
        <v>74</v>
      </c>
      <c r="G62" s="42">
        <v>0</v>
      </c>
      <c r="H62" s="13" t="s">
        <v>74</v>
      </c>
      <c r="I62" s="42">
        <v>0</v>
      </c>
      <c r="J62" s="13" t="s">
        <v>74</v>
      </c>
      <c r="K62" s="42">
        <v>0</v>
      </c>
      <c r="L62" s="13" t="s">
        <v>74</v>
      </c>
      <c r="M62" s="42">
        <v>13000</v>
      </c>
      <c r="N62" s="13" t="s">
        <v>74</v>
      </c>
      <c r="O62" s="42">
        <f t="shared" si="2"/>
        <v>13000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13" t="s">
        <v>818</v>
      </c>
      <c r="X62" s="13" t="s">
        <v>74</v>
      </c>
      <c r="Y62" s="1" t="s">
        <v>74</v>
      </c>
      <c r="Z62" s="1" t="s">
        <v>74</v>
      </c>
      <c r="AA62" s="43"/>
      <c r="AB62" s="1" t="s">
        <v>74</v>
      </c>
    </row>
    <row r="63" spans="1:28" ht="30" customHeight="1" x14ac:dyDescent="0.3">
      <c r="A63" s="13" t="s">
        <v>375</v>
      </c>
      <c r="B63" s="13" t="s">
        <v>282</v>
      </c>
      <c r="C63" s="13" t="s">
        <v>288</v>
      </c>
      <c r="D63" s="41" t="s">
        <v>80</v>
      </c>
      <c r="E63" s="42">
        <v>0</v>
      </c>
      <c r="F63" s="13" t="s">
        <v>74</v>
      </c>
      <c r="G63" s="42">
        <v>0</v>
      </c>
      <c r="H63" s="13" t="s">
        <v>74</v>
      </c>
      <c r="I63" s="42">
        <v>0</v>
      </c>
      <c r="J63" s="13" t="s">
        <v>74</v>
      </c>
      <c r="K63" s="42">
        <v>0</v>
      </c>
      <c r="L63" s="13" t="s">
        <v>74</v>
      </c>
      <c r="M63" s="42">
        <v>3200</v>
      </c>
      <c r="N63" s="13" t="s">
        <v>74</v>
      </c>
      <c r="O63" s="42">
        <f t="shared" si="2"/>
        <v>3200</v>
      </c>
      <c r="P63" s="42">
        <v>0</v>
      </c>
      <c r="Q63" s="42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13" t="s">
        <v>798</v>
      </c>
      <c r="X63" s="13" t="s">
        <v>74</v>
      </c>
      <c r="Y63" s="1" t="s">
        <v>74</v>
      </c>
      <c r="Z63" s="1" t="s">
        <v>74</v>
      </c>
      <c r="AA63" s="43"/>
      <c r="AB63" s="1" t="s">
        <v>74</v>
      </c>
    </row>
    <row r="64" spans="1:28" ht="30" customHeight="1" x14ac:dyDescent="0.3">
      <c r="A64" s="13" t="s">
        <v>376</v>
      </c>
      <c r="B64" s="13" t="s">
        <v>278</v>
      </c>
      <c r="C64" s="13" t="s">
        <v>535</v>
      </c>
      <c r="D64" s="41" t="s">
        <v>84</v>
      </c>
      <c r="E64" s="42">
        <v>0</v>
      </c>
      <c r="F64" s="13" t="s">
        <v>74</v>
      </c>
      <c r="G64" s="42">
        <v>0</v>
      </c>
      <c r="H64" s="13" t="s">
        <v>74</v>
      </c>
      <c r="I64" s="42">
        <v>0</v>
      </c>
      <c r="J64" s="13" t="s">
        <v>74</v>
      </c>
      <c r="K64" s="42">
        <v>0</v>
      </c>
      <c r="L64" s="13" t="s">
        <v>74</v>
      </c>
      <c r="M64" s="42">
        <v>160000</v>
      </c>
      <c r="N64" s="13" t="s">
        <v>74</v>
      </c>
      <c r="O64" s="42">
        <f t="shared" si="2"/>
        <v>160000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13" t="s">
        <v>806</v>
      </c>
      <c r="X64" s="13" t="s">
        <v>74</v>
      </c>
      <c r="Y64" s="1" t="s">
        <v>74</v>
      </c>
      <c r="Z64" s="1" t="s">
        <v>74</v>
      </c>
      <c r="AA64" s="43"/>
      <c r="AB64" s="1" t="s">
        <v>74</v>
      </c>
    </row>
    <row r="65" spans="1:28" ht="30" customHeight="1" x14ac:dyDescent="0.3">
      <c r="A65" s="13" t="s">
        <v>378</v>
      </c>
      <c r="B65" s="13" t="s">
        <v>287</v>
      </c>
      <c r="C65" s="13" t="s">
        <v>279</v>
      </c>
      <c r="D65" s="41" t="s">
        <v>84</v>
      </c>
      <c r="E65" s="42">
        <v>0</v>
      </c>
      <c r="F65" s="13" t="s">
        <v>74</v>
      </c>
      <c r="G65" s="42">
        <v>0</v>
      </c>
      <c r="H65" s="13" t="s">
        <v>74</v>
      </c>
      <c r="I65" s="42">
        <v>0</v>
      </c>
      <c r="J65" s="13" t="s">
        <v>74</v>
      </c>
      <c r="K65" s="42">
        <v>0</v>
      </c>
      <c r="L65" s="13" t="s">
        <v>74</v>
      </c>
      <c r="M65" s="42">
        <v>14250</v>
      </c>
      <c r="N65" s="13" t="s">
        <v>74</v>
      </c>
      <c r="O65" s="42">
        <f t="shared" si="2"/>
        <v>14250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13" t="s">
        <v>825</v>
      </c>
      <c r="X65" s="13" t="s">
        <v>74</v>
      </c>
      <c r="Y65" s="1" t="s">
        <v>74</v>
      </c>
      <c r="Z65" s="1" t="s">
        <v>74</v>
      </c>
      <c r="AA65" s="43"/>
      <c r="AB65" s="1" t="s">
        <v>74</v>
      </c>
    </row>
    <row r="66" spans="1:28" ht="30" customHeight="1" x14ac:dyDescent="0.3">
      <c r="A66" s="13" t="s">
        <v>404</v>
      </c>
      <c r="B66" s="13" t="s">
        <v>280</v>
      </c>
      <c r="C66" s="13" t="s">
        <v>528</v>
      </c>
      <c r="D66" s="41" t="s">
        <v>84</v>
      </c>
      <c r="E66" s="42">
        <v>0</v>
      </c>
      <c r="F66" s="13" t="s">
        <v>74</v>
      </c>
      <c r="G66" s="42">
        <v>0</v>
      </c>
      <c r="H66" s="13" t="s">
        <v>74</v>
      </c>
      <c r="I66" s="42">
        <v>0</v>
      </c>
      <c r="J66" s="13" t="s">
        <v>74</v>
      </c>
      <c r="K66" s="42">
        <v>0</v>
      </c>
      <c r="L66" s="13" t="s">
        <v>74</v>
      </c>
      <c r="M66" s="42">
        <v>10730</v>
      </c>
      <c r="N66" s="13" t="s">
        <v>74</v>
      </c>
      <c r="O66" s="42">
        <f t="shared" si="2"/>
        <v>10730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13" t="s">
        <v>815</v>
      </c>
      <c r="X66" s="13" t="s">
        <v>74</v>
      </c>
      <c r="Y66" s="1" t="s">
        <v>74</v>
      </c>
      <c r="Z66" s="1" t="s">
        <v>74</v>
      </c>
      <c r="AA66" s="43"/>
      <c r="AB66" s="1" t="s">
        <v>74</v>
      </c>
    </row>
    <row r="67" spans="1:28" ht="30" customHeight="1" x14ac:dyDescent="0.3">
      <c r="A67" s="13" t="s">
        <v>406</v>
      </c>
      <c r="B67" s="13" t="s">
        <v>281</v>
      </c>
      <c r="C67" s="13" t="s">
        <v>249</v>
      </c>
      <c r="D67" s="41" t="s">
        <v>84</v>
      </c>
      <c r="E67" s="42">
        <v>0</v>
      </c>
      <c r="F67" s="13" t="s">
        <v>74</v>
      </c>
      <c r="G67" s="42">
        <v>0</v>
      </c>
      <c r="H67" s="13" t="s">
        <v>74</v>
      </c>
      <c r="I67" s="42">
        <v>0</v>
      </c>
      <c r="J67" s="13" t="s">
        <v>74</v>
      </c>
      <c r="K67" s="42">
        <v>0</v>
      </c>
      <c r="L67" s="13" t="s">
        <v>74</v>
      </c>
      <c r="M67" s="42">
        <v>28500</v>
      </c>
      <c r="N67" s="13" t="s">
        <v>74</v>
      </c>
      <c r="O67" s="42">
        <f t="shared" si="2"/>
        <v>28500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13" t="s">
        <v>816</v>
      </c>
      <c r="X67" s="13" t="s">
        <v>74</v>
      </c>
      <c r="Y67" s="1" t="s">
        <v>74</v>
      </c>
      <c r="Z67" s="1" t="s">
        <v>74</v>
      </c>
      <c r="AA67" s="43"/>
      <c r="AB67" s="1" t="s">
        <v>74</v>
      </c>
    </row>
    <row r="68" spans="1:28" ht="30" customHeight="1" x14ac:dyDescent="0.3">
      <c r="A68" s="13" t="s">
        <v>389</v>
      </c>
      <c r="B68" s="13" t="s">
        <v>264</v>
      </c>
      <c r="C68" s="13" t="s">
        <v>261</v>
      </c>
      <c r="D68" s="41" t="s">
        <v>61</v>
      </c>
      <c r="E68" s="42">
        <v>0</v>
      </c>
      <c r="F68" s="13" t="s">
        <v>74</v>
      </c>
      <c r="G68" s="42">
        <v>0</v>
      </c>
      <c r="H68" s="13" t="s">
        <v>74</v>
      </c>
      <c r="I68" s="42">
        <v>0</v>
      </c>
      <c r="J68" s="13" t="s">
        <v>74</v>
      </c>
      <c r="K68" s="42">
        <v>0</v>
      </c>
      <c r="L68" s="13" t="s">
        <v>74</v>
      </c>
      <c r="M68" s="52">
        <v>450000</v>
      </c>
      <c r="N68" s="13" t="s">
        <v>74</v>
      </c>
      <c r="O68" s="42">
        <f t="shared" si="2"/>
        <v>450000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13" t="s">
        <v>828</v>
      </c>
      <c r="X68" s="13" t="s">
        <v>74</v>
      </c>
      <c r="Y68" s="1" t="s">
        <v>74</v>
      </c>
      <c r="Z68" s="1" t="s">
        <v>74</v>
      </c>
      <c r="AA68" s="43"/>
      <c r="AB68" s="1" t="s">
        <v>74</v>
      </c>
    </row>
    <row r="69" spans="1:28" ht="30" customHeight="1" x14ac:dyDescent="0.3">
      <c r="A69" s="13" t="s">
        <v>405</v>
      </c>
      <c r="B69" s="13" t="s">
        <v>650</v>
      </c>
      <c r="C69" s="13" t="s">
        <v>74</v>
      </c>
      <c r="D69" s="41" t="s">
        <v>74</v>
      </c>
      <c r="E69" s="42">
        <v>0</v>
      </c>
      <c r="F69" s="13" t="s">
        <v>74</v>
      </c>
      <c r="G69" s="42">
        <v>0</v>
      </c>
      <c r="H69" s="13" t="s">
        <v>74</v>
      </c>
      <c r="I69" s="42">
        <v>0</v>
      </c>
      <c r="J69" s="13" t="s">
        <v>74</v>
      </c>
      <c r="K69" s="42">
        <v>0</v>
      </c>
      <c r="L69" s="13" t="s">
        <v>74</v>
      </c>
      <c r="M69" s="42">
        <v>0</v>
      </c>
      <c r="N69" s="13" t="s">
        <v>74</v>
      </c>
      <c r="O69" s="42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13" t="s">
        <v>819</v>
      </c>
      <c r="X69" s="13" t="s">
        <v>74</v>
      </c>
      <c r="Y69" s="1" t="s">
        <v>74</v>
      </c>
      <c r="Z69" s="1" t="s">
        <v>74</v>
      </c>
      <c r="AA69" s="43"/>
      <c r="AB69" s="1" t="s">
        <v>74</v>
      </c>
    </row>
    <row r="70" spans="1:28" ht="30" customHeight="1" x14ac:dyDescent="0.3">
      <c r="A70" s="13" t="s">
        <v>407</v>
      </c>
      <c r="B70" s="13" t="s">
        <v>343</v>
      </c>
      <c r="C70" s="13" t="s">
        <v>550</v>
      </c>
      <c r="D70" s="41" t="s">
        <v>61</v>
      </c>
      <c r="E70" s="42">
        <v>0</v>
      </c>
      <c r="F70" s="13" t="s">
        <v>74</v>
      </c>
      <c r="G70" s="42">
        <v>0</v>
      </c>
      <c r="H70" s="13" t="s">
        <v>74</v>
      </c>
      <c r="I70" s="42">
        <v>0</v>
      </c>
      <c r="J70" s="13" t="s">
        <v>74</v>
      </c>
      <c r="K70" s="42">
        <v>0</v>
      </c>
      <c r="L70" s="13" t="s">
        <v>74</v>
      </c>
      <c r="M70" s="42">
        <v>17228000</v>
      </c>
      <c r="N70" s="13" t="s">
        <v>74</v>
      </c>
      <c r="O70" s="42">
        <f>SMALL(E70:M70,COUNTIF(E70:M70,0)+1)</f>
        <v>17228000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13" t="s">
        <v>807</v>
      </c>
      <c r="X70" s="13" t="s">
        <v>74</v>
      </c>
      <c r="Y70" s="1" t="s">
        <v>74</v>
      </c>
      <c r="Z70" s="1" t="s">
        <v>74</v>
      </c>
      <c r="AA70" s="43"/>
      <c r="AB70" s="1" t="s">
        <v>74</v>
      </c>
    </row>
    <row r="71" spans="1:28" ht="30" customHeight="1" x14ac:dyDescent="0.3">
      <c r="A71" s="13" t="s">
        <v>403</v>
      </c>
      <c r="B71" s="13" t="s">
        <v>349</v>
      </c>
      <c r="C71" s="13" t="s">
        <v>872</v>
      </c>
      <c r="D71" s="41" t="s">
        <v>61</v>
      </c>
      <c r="E71" s="42">
        <v>0</v>
      </c>
      <c r="F71" s="13" t="s">
        <v>74</v>
      </c>
      <c r="G71" s="42">
        <v>0</v>
      </c>
      <c r="H71" s="13" t="s">
        <v>74</v>
      </c>
      <c r="I71" s="42">
        <v>0</v>
      </c>
      <c r="J71" s="13" t="s">
        <v>74</v>
      </c>
      <c r="K71" s="42">
        <v>0</v>
      </c>
      <c r="L71" s="13" t="s">
        <v>74</v>
      </c>
      <c r="M71" s="42">
        <v>730000</v>
      </c>
      <c r="N71" s="13" t="s">
        <v>74</v>
      </c>
      <c r="O71" s="42">
        <f>SMALL(E71:M71,COUNTIF(E71:M71,0)+1)</f>
        <v>730000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13" t="s">
        <v>808</v>
      </c>
      <c r="X71" s="13" t="s">
        <v>74</v>
      </c>
      <c r="Y71" s="1" t="s">
        <v>74</v>
      </c>
      <c r="Z71" s="1" t="s">
        <v>74</v>
      </c>
      <c r="AA71" s="43"/>
      <c r="AB71" s="1" t="s">
        <v>74</v>
      </c>
    </row>
    <row r="72" spans="1:28" ht="30" customHeight="1" x14ac:dyDescent="0.3">
      <c r="A72" s="13" t="s">
        <v>396</v>
      </c>
      <c r="B72" s="13" t="s">
        <v>336</v>
      </c>
      <c r="C72" s="13" t="s">
        <v>873</v>
      </c>
      <c r="D72" s="41" t="s">
        <v>61</v>
      </c>
      <c r="E72" s="42">
        <v>0</v>
      </c>
      <c r="F72" s="13" t="s">
        <v>74</v>
      </c>
      <c r="G72" s="42">
        <v>0</v>
      </c>
      <c r="H72" s="13" t="s">
        <v>74</v>
      </c>
      <c r="I72" s="42">
        <v>0</v>
      </c>
      <c r="J72" s="13" t="s">
        <v>74</v>
      </c>
      <c r="K72" s="42">
        <v>0</v>
      </c>
      <c r="L72" s="13" t="s">
        <v>74</v>
      </c>
      <c r="M72" s="42">
        <v>723000</v>
      </c>
      <c r="N72" s="13" t="s">
        <v>74</v>
      </c>
      <c r="O72" s="42">
        <f>SMALL(E72:M72,COUNTIF(E72:M72,0)+1)</f>
        <v>723000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13" t="s">
        <v>823</v>
      </c>
      <c r="X72" s="13" t="s">
        <v>74</v>
      </c>
      <c r="Y72" s="1" t="s">
        <v>74</v>
      </c>
      <c r="Z72" s="1" t="s">
        <v>74</v>
      </c>
      <c r="AA72" s="43"/>
      <c r="AB72" s="1" t="s">
        <v>74</v>
      </c>
    </row>
    <row r="73" spans="1:28" ht="30" customHeight="1" x14ac:dyDescent="0.3">
      <c r="A73" s="13" t="s">
        <v>402</v>
      </c>
      <c r="B73" s="13" t="s">
        <v>334</v>
      </c>
      <c r="C73" s="13" t="s">
        <v>342</v>
      </c>
      <c r="D73" s="41" t="s">
        <v>61</v>
      </c>
      <c r="E73" s="42">
        <v>0</v>
      </c>
      <c r="F73" s="13" t="s">
        <v>74</v>
      </c>
      <c r="G73" s="42">
        <v>0</v>
      </c>
      <c r="H73" s="13" t="s">
        <v>74</v>
      </c>
      <c r="I73" s="42">
        <v>0</v>
      </c>
      <c r="J73" s="13" t="s">
        <v>74</v>
      </c>
      <c r="K73" s="42">
        <v>0</v>
      </c>
      <c r="L73" s="13" t="s">
        <v>74</v>
      </c>
      <c r="M73" s="42">
        <v>462000</v>
      </c>
      <c r="N73" s="13" t="s">
        <v>74</v>
      </c>
      <c r="O73" s="42">
        <f>SMALL(E73:M73,COUNTIF(E73:M73,0)+1)</f>
        <v>462000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13" t="s">
        <v>817</v>
      </c>
      <c r="X73" s="13" t="s">
        <v>74</v>
      </c>
      <c r="Y73" s="1" t="s">
        <v>74</v>
      </c>
      <c r="Z73" s="1" t="s">
        <v>74</v>
      </c>
      <c r="AA73" s="43"/>
      <c r="AB73" s="1" t="s">
        <v>74</v>
      </c>
    </row>
    <row r="74" spans="1:28" ht="30" customHeight="1" x14ac:dyDescent="0.3">
      <c r="A74" s="13" t="s">
        <v>413</v>
      </c>
      <c r="B74" s="13" t="s">
        <v>285</v>
      </c>
      <c r="C74" s="13" t="s">
        <v>549</v>
      </c>
      <c r="D74" s="41" t="s">
        <v>84</v>
      </c>
      <c r="E74" s="42">
        <v>0</v>
      </c>
      <c r="F74" s="13" t="s">
        <v>74</v>
      </c>
      <c r="G74" s="42">
        <v>0</v>
      </c>
      <c r="H74" s="13" t="s">
        <v>74</v>
      </c>
      <c r="I74" s="42">
        <v>0</v>
      </c>
      <c r="J74" s="13" t="s">
        <v>74</v>
      </c>
      <c r="K74" s="42">
        <v>0</v>
      </c>
      <c r="L74" s="13" t="s">
        <v>74</v>
      </c>
      <c r="M74" s="42">
        <v>48500</v>
      </c>
      <c r="N74" s="13" t="s">
        <v>74</v>
      </c>
      <c r="O74" s="42">
        <f>SMALL(E74:M74,COUNTIF(E74:M74,0)+1)</f>
        <v>48500</v>
      </c>
      <c r="P74" s="42">
        <v>0</v>
      </c>
      <c r="Q74" s="42">
        <v>0</v>
      </c>
      <c r="R74" s="42">
        <v>0</v>
      </c>
      <c r="S74" s="42">
        <v>0</v>
      </c>
      <c r="T74" s="42">
        <v>0</v>
      </c>
      <c r="U74" s="42">
        <v>0</v>
      </c>
      <c r="V74" s="42">
        <v>0</v>
      </c>
      <c r="W74" s="13" t="s">
        <v>821</v>
      </c>
      <c r="X74" s="13" t="s">
        <v>74</v>
      </c>
      <c r="Y74" s="1" t="s">
        <v>74</v>
      </c>
      <c r="Z74" s="1" t="s">
        <v>74</v>
      </c>
      <c r="AA74" s="43"/>
      <c r="AB74" s="1" t="s">
        <v>74</v>
      </c>
    </row>
    <row r="75" spans="1:28" ht="30" customHeight="1" x14ac:dyDescent="0.3">
      <c r="A75" s="13" t="s">
        <v>393</v>
      </c>
      <c r="B75" s="13" t="s">
        <v>655</v>
      </c>
      <c r="C75" s="13" t="s">
        <v>74</v>
      </c>
      <c r="D75" s="41" t="s">
        <v>74</v>
      </c>
      <c r="E75" s="42">
        <v>0</v>
      </c>
      <c r="F75" s="13" t="s">
        <v>74</v>
      </c>
      <c r="G75" s="42">
        <v>0</v>
      </c>
      <c r="H75" s="13" t="s">
        <v>74</v>
      </c>
      <c r="I75" s="42">
        <v>0</v>
      </c>
      <c r="J75" s="13" t="s">
        <v>74</v>
      </c>
      <c r="K75" s="42">
        <v>0</v>
      </c>
      <c r="L75" s="13" t="s">
        <v>74</v>
      </c>
      <c r="M75" s="42">
        <v>0</v>
      </c>
      <c r="N75" s="13" t="s">
        <v>74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13" t="s">
        <v>810</v>
      </c>
      <c r="X75" s="13" t="s">
        <v>74</v>
      </c>
      <c r="Y75" s="1" t="s">
        <v>74</v>
      </c>
      <c r="Z75" s="1" t="s">
        <v>74</v>
      </c>
      <c r="AA75" s="43"/>
      <c r="AB75" s="1" t="s">
        <v>74</v>
      </c>
    </row>
    <row r="76" spans="1:28" ht="30" customHeight="1" x14ac:dyDescent="0.3">
      <c r="A76" s="13" t="s">
        <v>388</v>
      </c>
      <c r="B76" s="13" t="s">
        <v>316</v>
      </c>
      <c r="C76" s="13" t="s">
        <v>350</v>
      </c>
      <c r="D76" s="41" t="s">
        <v>61</v>
      </c>
      <c r="E76" s="42">
        <v>0</v>
      </c>
      <c r="F76" s="13" t="s">
        <v>74</v>
      </c>
      <c r="G76" s="42">
        <v>0</v>
      </c>
      <c r="H76" s="13" t="s">
        <v>74</v>
      </c>
      <c r="I76" s="42">
        <v>0</v>
      </c>
      <c r="J76" s="13" t="s">
        <v>74</v>
      </c>
      <c r="K76" s="42">
        <v>0</v>
      </c>
      <c r="L76" s="13" t="s">
        <v>74</v>
      </c>
      <c r="M76" s="42">
        <v>708840</v>
      </c>
      <c r="N76" s="13" t="s">
        <v>74</v>
      </c>
      <c r="O76" s="42">
        <f t="shared" ref="O76:O89" si="3">SMALL(E76:M76,COUNTIF(E76:M76,0)+1)</f>
        <v>708840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13" t="s">
        <v>811</v>
      </c>
      <c r="X76" s="13" t="s">
        <v>74</v>
      </c>
      <c r="Y76" s="1" t="s">
        <v>74</v>
      </c>
      <c r="Z76" s="1" t="s">
        <v>74</v>
      </c>
      <c r="AA76" s="43"/>
      <c r="AB76" s="1" t="s">
        <v>74</v>
      </c>
    </row>
    <row r="77" spans="1:28" ht="30" customHeight="1" x14ac:dyDescent="0.3">
      <c r="A77" s="13" t="s">
        <v>400</v>
      </c>
      <c r="B77" s="13" t="s">
        <v>313</v>
      </c>
      <c r="C77" s="13" t="s">
        <v>572</v>
      </c>
      <c r="D77" s="41" t="s">
        <v>80</v>
      </c>
      <c r="E77" s="42">
        <v>0</v>
      </c>
      <c r="F77" s="13" t="s">
        <v>74</v>
      </c>
      <c r="G77" s="42">
        <v>0</v>
      </c>
      <c r="H77" s="13" t="s">
        <v>74</v>
      </c>
      <c r="I77" s="42">
        <v>0</v>
      </c>
      <c r="J77" s="13" t="s">
        <v>74</v>
      </c>
      <c r="K77" s="42">
        <v>0</v>
      </c>
      <c r="L77" s="13" t="s">
        <v>74</v>
      </c>
      <c r="M77" s="42">
        <v>16440</v>
      </c>
      <c r="N77" s="13" t="s">
        <v>74</v>
      </c>
      <c r="O77" s="42">
        <f t="shared" si="3"/>
        <v>16440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13" t="s">
        <v>824</v>
      </c>
      <c r="X77" s="13" t="s">
        <v>74</v>
      </c>
      <c r="Y77" s="1" t="s">
        <v>74</v>
      </c>
      <c r="Z77" s="1" t="s">
        <v>74</v>
      </c>
      <c r="AA77" s="43"/>
      <c r="AB77" s="1" t="s">
        <v>74</v>
      </c>
    </row>
    <row r="78" spans="1:28" ht="30" customHeight="1" x14ac:dyDescent="0.3">
      <c r="A78" s="13" t="s">
        <v>409</v>
      </c>
      <c r="B78" s="13" t="s">
        <v>320</v>
      </c>
      <c r="C78" s="13" t="s">
        <v>577</v>
      </c>
      <c r="D78" s="41" t="s">
        <v>80</v>
      </c>
      <c r="E78" s="42">
        <v>0</v>
      </c>
      <c r="F78" s="13" t="s">
        <v>74</v>
      </c>
      <c r="G78" s="42">
        <v>0</v>
      </c>
      <c r="H78" s="13" t="s">
        <v>74</v>
      </c>
      <c r="I78" s="42">
        <v>0</v>
      </c>
      <c r="J78" s="13" t="s">
        <v>74</v>
      </c>
      <c r="K78" s="42">
        <v>0</v>
      </c>
      <c r="L78" s="13" t="s">
        <v>74</v>
      </c>
      <c r="M78" s="42">
        <v>13220</v>
      </c>
      <c r="N78" s="13" t="s">
        <v>74</v>
      </c>
      <c r="O78" s="42">
        <f t="shared" si="3"/>
        <v>13220</v>
      </c>
      <c r="P78" s="42">
        <v>0</v>
      </c>
      <c r="Q78" s="42">
        <v>0</v>
      </c>
      <c r="R78" s="42">
        <v>0</v>
      </c>
      <c r="S78" s="42">
        <v>0</v>
      </c>
      <c r="T78" s="42">
        <v>0</v>
      </c>
      <c r="U78" s="42">
        <v>0</v>
      </c>
      <c r="V78" s="42">
        <v>0</v>
      </c>
      <c r="W78" s="13" t="s">
        <v>812</v>
      </c>
      <c r="X78" s="13" t="s">
        <v>74</v>
      </c>
      <c r="Y78" s="1" t="s">
        <v>74</v>
      </c>
      <c r="Z78" s="1" t="s">
        <v>74</v>
      </c>
      <c r="AA78" s="43"/>
      <c r="AB78" s="1" t="s">
        <v>74</v>
      </c>
    </row>
    <row r="79" spans="1:28" ht="30" customHeight="1" x14ac:dyDescent="0.3">
      <c r="A79" s="13" t="s">
        <v>390</v>
      </c>
      <c r="B79" s="13" t="s">
        <v>310</v>
      </c>
      <c r="C79" s="13" t="s">
        <v>576</v>
      </c>
      <c r="D79" s="41" t="s">
        <v>80</v>
      </c>
      <c r="E79" s="42">
        <v>0</v>
      </c>
      <c r="F79" s="13" t="s">
        <v>74</v>
      </c>
      <c r="G79" s="42">
        <v>0</v>
      </c>
      <c r="H79" s="13" t="s">
        <v>74</v>
      </c>
      <c r="I79" s="42">
        <v>0</v>
      </c>
      <c r="J79" s="13" t="s">
        <v>74</v>
      </c>
      <c r="K79" s="42">
        <v>0</v>
      </c>
      <c r="L79" s="13" t="s">
        <v>74</v>
      </c>
      <c r="M79" s="42">
        <v>12130</v>
      </c>
      <c r="N79" s="13" t="s">
        <v>74</v>
      </c>
      <c r="O79" s="42">
        <f t="shared" si="3"/>
        <v>12130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13" t="s">
        <v>829</v>
      </c>
      <c r="X79" s="13" t="s">
        <v>74</v>
      </c>
      <c r="Y79" s="1" t="s">
        <v>74</v>
      </c>
      <c r="Z79" s="1" t="s">
        <v>74</v>
      </c>
      <c r="AA79" s="43"/>
      <c r="AB79" s="1" t="s">
        <v>74</v>
      </c>
    </row>
    <row r="80" spans="1:28" ht="30" customHeight="1" x14ac:dyDescent="0.3">
      <c r="A80" s="13" t="s">
        <v>391</v>
      </c>
      <c r="B80" s="13" t="s">
        <v>289</v>
      </c>
      <c r="C80" s="13" t="s">
        <v>315</v>
      </c>
      <c r="D80" s="41" t="s">
        <v>80</v>
      </c>
      <c r="E80" s="42">
        <v>0</v>
      </c>
      <c r="F80" s="13" t="s">
        <v>74</v>
      </c>
      <c r="G80" s="42">
        <v>0</v>
      </c>
      <c r="H80" s="13" t="s">
        <v>74</v>
      </c>
      <c r="I80" s="42">
        <v>0</v>
      </c>
      <c r="J80" s="13" t="s">
        <v>74</v>
      </c>
      <c r="K80" s="42">
        <v>0</v>
      </c>
      <c r="L80" s="13" t="s">
        <v>74</v>
      </c>
      <c r="M80" s="42">
        <v>9970</v>
      </c>
      <c r="N80" s="13" t="s">
        <v>74</v>
      </c>
      <c r="O80" s="42">
        <f t="shared" si="3"/>
        <v>9970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13" t="s">
        <v>826</v>
      </c>
      <c r="X80" s="13" t="s">
        <v>74</v>
      </c>
      <c r="Y80" s="1" t="s">
        <v>74</v>
      </c>
      <c r="Z80" s="1" t="s">
        <v>74</v>
      </c>
      <c r="AA80" s="43"/>
      <c r="AB80" s="1" t="s">
        <v>74</v>
      </c>
    </row>
    <row r="81" spans="1:28" ht="30" customHeight="1" x14ac:dyDescent="0.3">
      <c r="A81" s="13" t="s">
        <v>386</v>
      </c>
      <c r="B81" s="13" t="s">
        <v>290</v>
      </c>
      <c r="C81" s="13" t="s">
        <v>573</v>
      </c>
      <c r="D81" s="41" t="s">
        <v>80</v>
      </c>
      <c r="E81" s="42">
        <v>0</v>
      </c>
      <c r="F81" s="13" t="s">
        <v>74</v>
      </c>
      <c r="G81" s="42">
        <v>0</v>
      </c>
      <c r="H81" s="13" t="s">
        <v>74</v>
      </c>
      <c r="I81" s="42">
        <v>0</v>
      </c>
      <c r="J81" s="13" t="s">
        <v>74</v>
      </c>
      <c r="K81" s="42">
        <v>0</v>
      </c>
      <c r="L81" s="13" t="s">
        <v>74</v>
      </c>
      <c r="M81" s="42">
        <v>8110</v>
      </c>
      <c r="N81" s="13" t="s">
        <v>74</v>
      </c>
      <c r="O81" s="42">
        <f t="shared" si="3"/>
        <v>8110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13" t="s">
        <v>827</v>
      </c>
      <c r="X81" s="13" t="s">
        <v>74</v>
      </c>
      <c r="Y81" s="1" t="s">
        <v>74</v>
      </c>
      <c r="Z81" s="1" t="s">
        <v>74</v>
      </c>
      <c r="AA81" s="43"/>
      <c r="AB81" s="1" t="s">
        <v>74</v>
      </c>
    </row>
    <row r="82" spans="1:28" ht="30" customHeight="1" x14ac:dyDescent="0.3">
      <c r="A82" s="13" t="s">
        <v>383</v>
      </c>
      <c r="B82" s="13" t="s">
        <v>299</v>
      </c>
      <c r="C82" s="13" t="s">
        <v>344</v>
      </c>
      <c r="D82" s="41" t="s">
        <v>80</v>
      </c>
      <c r="E82" s="42">
        <v>0</v>
      </c>
      <c r="F82" s="13" t="s">
        <v>74</v>
      </c>
      <c r="G82" s="42">
        <v>0</v>
      </c>
      <c r="H82" s="13" t="s">
        <v>74</v>
      </c>
      <c r="I82" s="42">
        <v>0</v>
      </c>
      <c r="J82" s="13" t="s">
        <v>74</v>
      </c>
      <c r="K82" s="42">
        <v>0</v>
      </c>
      <c r="L82" s="13" t="s">
        <v>74</v>
      </c>
      <c r="M82" s="42">
        <v>6480</v>
      </c>
      <c r="N82" s="13" t="s">
        <v>74</v>
      </c>
      <c r="O82" s="42">
        <f t="shared" si="3"/>
        <v>6480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13" t="s">
        <v>851</v>
      </c>
      <c r="X82" s="13" t="s">
        <v>74</v>
      </c>
      <c r="Y82" s="1" t="s">
        <v>74</v>
      </c>
      <c r="Z82" s="1" t="s">
        <v>74</v>
      </c>
      <c r="AA82" s="43"/>
      <c r="AB82" s="1" t="s">
        <v>74</v>
      </c>
    </row>
    <row r="83" spans="1:28" ht="30" customHeight="1" x14ac:dyDescent="0.3">
      <c r="A83" s="13" t="s">
        <v>398</v>
      </c>
      <c r="B83" s="13" t="s">
        <v>317</v>
      </c>
      <c r="C83" s="13" t="s">
        <v>530</v>
      </c>
      <c r="D83" s="41" t="s">
        <v>80</v>
      </c>
      <c r="E83" s="42">
        <v>0</v>
      </c>
      <c r="F83" s="13" t="s">
        <v>74</v>
      </c>
      <c r="G83" s="42">
        <v>0</v>
      </c>
      <c r="H83" s="13" t="s">
        <v>74</v>
      </c>
      <c r="I83" s="42">
        <v>0</v>
      </c>
      <c r="J83" s="13" t="s">
        <v>74</v>
      </c>
      <c r="K83" s="42">
        <v>0</v>
      </c>
      <c r="L83" s="13" t="s">
        <v>74</v>
      </c>
      <c r="M83" s="42">
        <v>3440</v>
      </c>
      <c r="N83" s="13" t="s">
        <v>74</v>
      </c>
      <c r="O83" s="42">
        <f t="shared" si="3"/>
        <v>3440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13" t="s">
        <v>850</v>
      </c>
      <c r="X83" s="13" t="s">
        <v>74</v>
      </c>
      <c r="Y83" s="1" t="s">
        <v>74</v>
      </c>
      <c r="Z83" s="1" t="s">
        <v>74</v>
      </c>
      <c r="AA83" s="43"/>
      <c r="AB83" s="1" t="s">
        <v>74</v>
      </c>
    </row>
    <row r="84" spans="1:28" ht="30" customHeight="1" x14ac:dyDescent="0.3">
      <c r="A84" s="13" t="s">
        <v>392</v>
      </c>
      <c r="B84" s="13" t="s">
        <v>319</v>
      </c>
      <c r="C84" s="13" t="s">
        <v>345</v>
      </c>
      <c r="D84" s="41" t="s">
        <v>80</v>
      </c>
      <c r="E84" s="42">
        <v>0</v>
      </c>
      <c r="F84" s="13" t="s">
        <v>74</v>
      </c>
      <c r="G84" s="42">
        <v>0</v>
      </c>
      <c r="H84" s="13" t="s">
        <v>74</v>
      </c>
      <c r="I84" s="42">
        <v>0</v>
      </c>
      <c r="J84" s="13" t="s">
        <v>74</v>
      </c>
      <c r="K84" s="42">
        <v>0</v>
      </c>
      <c r="L84" s="13" t="s">
        <v>74</v>
      </c>
      <c r="M84" s="42">
        <v>9890</v>
      </c>
      <c r="N84" s="13" t="s">
        <v>74</v>
      </c>
      <c r="O84" s="42">
        <f t="shared" si="3"/>
        <v>9890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13" t="s">
        <v>852</v>
      </c>
      <c r="X84" s="13" t="s">
        <v>74</v>
      </c>
      <c r="Y84" s="1" t="s">
        <v>74</v>
      </c>
      <c r="Z84" s="1" t="s">
        <v>74</v>
      </c>
      <c r="AA84" s="43"/>
      <c r="AB84" s="1" t="s">
        <v>74</v>
      </c>
    </row>
    <row r="85" spans="1:28" ht="30" customHeight="1" x14ac:dyDescent="0.3">
      <c r="A85" s="13" t="s">
        <v>408</v>
      </c>
      <c r="B85" s="13" t="s">
        <v>306</v>
      </c>
      <c r="C85" s="13" t="s">
        <v>543</v>
      </c>
      <c r="D85" s="41" t="s">
        <v>84</v>
      </c>
      <c r="E85" s="42">
        <v>0</v>
      </c>
      <c r="F85" s="13" t="s">
        <v>74</v>
      </c>
      <c r="G85" s="42">
        <v>0</v>
      </c>
      <c r="H85" s="13" t="s">
        <v>74</v>
      </c>
      <c r="I85" s="42">
        <v>0</v>
      </c>
      <c r="J85" s="13" t="s">
        <v>74</v>
      </c>
      <c r="K85" s="42">
        <v>0</v>
      </c>
      <c r="L85" s="13" t="s">
        <v>74</v>
      </c>
      <c r="M85" s="42">
        <v>98800</v>
      </c>
      <c r="N85" s="13" t="s">
        <v>74</v>
      </c>
      <c r="O85" s="42">
        <f t="shared" si="3"/>
        <v>98800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13" t="s">
        <v>837</v>
      </c>
      <c r="X85" s="13" t="s">
        <v>74</v>
      </c>
      <c r="Y85" s="1" t="s">
        <v>74</v>
      </c>
      <c r="Z85" s="1" t="s">
        <v>74</v>
      </c>
      <c r="AA85" s="43"/>
      <c r="AB85" s="1" t="s">
        <v>74</v>
      </c>
    </row>
    <row r="86" spans="1:28" ht="30" customHeight="1" x14ac:dyDescent="0.3">
      <c r="A86" s="13" t="s">
        <v>414</v>
      </c>
      <c r="B86" s="13" t="s">
        <v>300</v>
      </c>
      <c r="C86" s="13" t="s">
        <v>531</v>
      </c>
      <c r="D86" s="41" t="s">
        <v>80</v>
      </c>
      <c r="E86" s="42">
        <v>0</v>
      </c>
      <c r="F86" s="13" t="s">
        <v>74</v>
      </c>
      <c r="G86" s="42">
        <v>0</v>
      </c>
      <c r="H86" s="13" t="s">
        <v>74</v>
      </c>
      <c r="I86" s="42">
        <v>0</v>
      </c>
      <c r="J86" s="13" t="s">
        <v>74</v>
      </c>
      <c r="K86" s="42">
        <v>0</v>
      </c>
      <c r="L86" s="13" t="s">
        <v>74</v>
      </c>
      <c r="M86" s="42">
        <v>51920</v>
      </c>
      <c r="N86" s="13" t="s">
        <v>74</v>
      </c>
      <c r="O86" s="42">
        <f t="shared" si="3"/>
        <v>51920</v>
      </c>
      <c r="P86" s="42">
        <v>0</v>
      </c>
      <c r="Q86" s="42">
        <v>0</v>
      </c>
      <c r="R86" s="42">
        <v>0</v>
      </c>
      <c r="S86" s="42">
        <v>0</v>
      </c>
      <c r="T86" s="42">
        <v>0</v>
      </c>
      <c r="U86" s="42">
        <v>0</v>
      </c>
      <c r="V86" s="42">
        <v>0</v>
      </c>
      <c r="W86" s="13" t="s">
        <v>835</v>
      </c>
      <c r="X86" s="13" t="s">
        <v>74</v>
      </c>
      <c r="Y86" s="1" t="s">
        <v>74</v>
      </c>
      <c r="Z86" s="1" t="s">
        <v>74</v>
      </c>
      <c r="AA86" s="43"/>
      <c r="AB86" s="1" t="s">
        <v>74</v>
      </c>
    </row>
    <row r="87" spans="1:28" ht="30" customHeight="1" x14ac:dyDescent="0.3">
      <c r="A87" s="13" t="s">
        <v>410</v>
      </c>
      <c r="B87" s="13" t="s">
        <v>264</v>
      </c>
      <c r="C87" s="13" t="s">
        <v>292</v>
      </c>
      <c r="D87" s="41" t="s">
        <v>61</v>
      </c>
      <c r="E87" s="42">
        <v>0</v>
      </c>
      <c r="F87" s="13" t="s">
        <v>74</v>
      </c>
      <c r="G87" s="42">
        <v>0</v>
      </c>
      <c r="H87" s="13" t="s">
        <v>74</v>
      </c>
      <c r="I87" s="42">
        <v>0</v>
      </c>
      <c r="J87" s="13" t="s">
        <v>74</v>
      </c>
      <c r="K87" s="42">
        <v>0</v>
      </c>
      <c r="L87" s="13" t="s">
        <v>74</v>
      </c>
      <c r="M87" s="52">
        <v>450000</v>
      </c>
      <c r="N87" s="13" t="s">
        <v>74</v>
      </c>
      <c r="O87" s="42">
        <f t="shared" si="3"/>
        <v>450000</v>
      </c>
      <c r="P87" s="42">
        <v>0</v>
      </c>
      <c r="Q87" s="42">
        <v>0</v>
      </c>
      <c r="R87" s="42">
        <v>0</v>
      </c>
      <c r="S87" s="42">
        <v>0</v>
      </c>
      <c r="T87" s="42">
        <v>0</v>
      </c>
      <c r="U87" s="42">
        <v>0</v>
      </c>
      <c r="V87" s="42">
        <v>0</v>
      </c>
      <c r="W87" s="13" t="s">
        <v>830</v>
      </c>
      <c r="X87" s="13" t="s">
        <v>74</v>
      </c>
      <c r="Y87" s="1" t="s">
        <v>74</v>
      </c>
      <c r="Z87" s="1" t="s">
        <v>74</v>
      </c>
      <c r="AA87" s="43"/>
      <c r="AB87" s="1" t="s">
        <v>74</v>
      </c>
    </row>
    <row r="88" spans="1:28" ht="30" customHeight="1" x14ac:dyDescent="0.3">
      <c r="A88" s="13" t="s">
        <v>361</v>
      </c>
      <c r="B88" s="13" t="s">
        <v>247</v>
      </c>
      <c r="C88" s="13" t="s">
        <v>660</v>
      </c>
      <c r="D88" s="41" t="s">
        <v>82</v>
      </c>
      <c r="E88" s="42">
        <v>0</v>
      </c>
      <c r="F88" s="13" t="s">
        <v>74</v>
      </c>
      <c r="G88" s="42">
        <v>0</v>
      </c>
      <c r="H88" s="13" t="s">
        <v>74</v>
      </c>
      <c r="I88" s="42">
        <v>0</v>
      </c>
      <c r="J88" s="13" t="s">
        <v>74</v>
      </c>
      <c r="K88" s="42">
        <v>0</v>
      </c>
      <c r="L88" s="13" t="s">
        <v>74</v>
      </c>
      <c r="M88" s="42">
        <v>4000000</v>
      </c>
      <c r="N88" s="13" t="s">
        <v>74</v>
      </c>
      <c r="O88" s="42">
        <f t="shared" si="3"/>
        <v>4000000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0</v>
      </c>
      <c r="V88" s="42">
        <v>0</v>
      </c>
      <c r="W88" s="13" t="s">
        <v>831</v>
      </c>
      <c r="X88" s="13" t="s">
        <v>74</v>
      </c>
      <c r="Y88" s="1" t="s">
        <v>74</v>
      </c>
      <c r="Z88" s="1" t="s">
        <v>74</v>
      </c>
      <c r="AA88" s="43"/>
      <c r="AB88" s="1" t="s">
        <v>74</v>
      </c>
    </row>
    <row r="89" spans="1:28" ht="30" customHeight="1" x14ac:dyDescent="0.3">
      <c r="A89" s="13" t="s">
        <v>399</v>
      </c>
      <c r="B89" s="13" t="s">
        <v>645</v>
      </c>
      <c r="C89" s="13" t="s">
        <v>74</v>
      </c>
      <c r="D89" s="41" t="s">
        <v>91</v>
      </c>
      <c r="E89" s="42">
        <v>0</v>
      </c>
      <c r="F89" s="13" t="s">
        <v>74</v>
      </c>
      <c r="G89" s="42">
        <v>0</v>
      </c>
      <c r="H89" s="13" t="s">
        <v>74</v>
      </c>
      <c r="I89" s="42">
        <v>0</v>
      </c>
      <c r="J89" s="13" t="s">
        <v>74</v>
      </c>
      <c r="K89" s="42">
        <v>0</v>
      </c>
      <c r="L89" s="13" t="s">
        <v>74</v>
      </c>
      <c r="M89" s="52">
        <v>486</v>
      </c>
      <c r="N89" s="13" t="s">
        <v>74</v>
      </c>
      <c r="O89" s="42">
        <f t="shared" si="3"/>
        <v>486</v>
      </c>
      <c r="P89" s="42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13" t="s">
        <v>839</v>
      </c>
      <c r="X89" s="13" t="s">
        <v>74</v>
      </c>
      <c r="Y89" s="1" t="s">
        <v>74</v>
      </c>
      <c r="Z89" s="1" t="s">
        <v>74</v>
      </c>
      <c r="AA89" s="43"/>
      <c r="AB89" s="1" t="s">
        <v>74</v>
      </c>
    </row>
  </sheetData>
  <mergeCells count="15">
    <mergeCell ref="Y3:Y4"/>
    <mergeCell ref="Z3:Z4"/>
    <mergeCell ref="AA3:AA4"/>
    <mergeCell ref="AB3:AB4"/>
    <mergeCell ref="A1:X1"/>
    <mergeCell ref="A2:X2"/>
    <mergeCell ref="A3:A4"/>
    <mergeCell ref="B3:B4"/>
    <mergeCell ref="C3:C4"/>
    <mergeCell ref="D3:D4"/>
    <mergeCell ref="E3:O3"/>
    <mergeCell ref="P3:P4"/>
    <mergeCell ref="Q3:V3"/>
    <mergeCell ref="W3:W4"/>
    <mergeCell ref="X3:X4"/>
  </mergeCells>
  <phoneticPr fontId="4" type="noConversion"/>
  <pageMargins left="0.78736108541488647" right="0" top="0.39361110329627991" bottom="0.39361110329627991" header="0" footer="0"/>
  <pageSetup paperSize="9" scale="45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"/>
  <dimension ref="A1:M43"/>
  <sheetViews>
    <sheetView topLeftCell="A16" zoomScaleNormal="100" workbookViewId="0">
      <selection activeCell="F27" sqref="F27"/>
    </sheetView>
  </sheetViews>
  <sheetFormatPr defaultColWidth="9" defaultRowHeight="16.5" x14ac:dyDescent="0.3"/>
  <sheetData>
    <row r="1" spans="1:7" x14ac:dyDescent="0.3">
      <c r="A1" t="s">
        <v>311</v>
      </c>
    </row>
    <row r="2" spans="1:7" x14ac:dyDescent="0.3">
      <c r="A2" s="1" t="s">
        <v>838</v>
      </c>
      <c r="B2" t="s">
        <v>146</v>
      </c>
      <c r="C2" s="1" t="s">
        <v>163</v>
      </c>
    </row>
    <row r="3" spans="1:7" x14ac:dyDescent="0.3">
      <c r="A3" s="1" t="s">
        <v>844</v>
      </c>
      <c r="B3" t="s">
        <v>160</v>
      </c>
    </row>
    <row r="4" spans="1:7" x14ac:dyDescent="0.3">
      <c r="A4" s="1" t="s">
        <v>840</v>
      </c>
      <c r="B4">
        <v>5</v>
      </c>
    </row>
    <row r="5" spans="1:7" x14ac:dyDescent="0.3">
      <c r="A5" s="1" t="s">
        <v>841</v>
      </c>
      <c r="B5">
        <v>5</v>
      </c>
    </row>
    <row r="6" spans="1:7" x14ac:dyDescent="0.3">
      <c r="A6" s="1" t="s">
        <v>842</v>
      </c>
      <c r="B6" t="s">
        <v>312</v>
      </c>
    </row>
    <row r="7" spans="1:7" x14ac:dyDescent="0.3">
      <c r="A7" s="1" t="s">
        <v>917</v>
      </c>
      <c r="B7" t="s">
        <v>129</v>
      </c>
      <c r="C7" t="s">
        <v>69</v>
      </c>
    </row>
    <row r="8" spans="1:7" x14ac:dyDescent="0.3">
      <c r="A8" s="1" t="s">
        <v>919</v>
      </c>
      <c r="B8" t="s">
        <v>129</v>
      </c>
      <c r="C8">
        <v>2</v>
      </c>
    </row>
    <row r="9" spans="1:7" x14ac:dyDescent="0.3">
      <c r="A9" s="1" t="s">
        <v>137</v>
      </c>
      <c r="B9" t="s">
        <v>744</v>
      </c>
      <c r="C9" t="s">
        <v>740</v>
      </c>
      <c r="D9" t="s">
        <v>754</v>
      </c>
      <c r="E9" t="s">
        <v>757</v>
      </c>
      <c r="F9" t="s">
        <v>755</v>
      </c>
      <c r="G9" t="s">
        <v>848</v>
      </c>
    </row>
    <row r="10" spans="1:7" x14ac:dyDescent="0.3">
      <c r="A10" s="1" t="s">
        <v>138</v>
      </c>
      <c r="B10">
        <v>1289</v>
      </c>
      <c r="C10">
        <v>0</v>
      </c>
      <c r="D10">
        <v>0</v>
      </c>
    </row>
    <row r="11" spans="1:7" x14ac:dyDescent="0.3">
      <c r="A11" s="1" t="s">
        <v>832</v>
      </c>
      <c r="B11" t="s">
        <v>168</v>
      </c>
      <c r="C11">
        <v>4</v>
      </c>
    </row>
    <row r="12" spans="1:7" x14ac:dyDescent="0.3">
      <c r="A12" s="1" t="s">
        <v>918</v>
      </c>
      <c r="B12" t="s">
        <v>168</v>
      </c>
      <c r="C12">
        <v>4</v>
      </c>
    </row>
    <row r="13" spans="1:7" x14ac:dyDescent="0.3">
      <c r="A13" s="1" t="s">
        <v>920</v>
      </c>
      <c r="B13" t="s">
        <v>168</v>
      </c>
      <c r="C13">
        <v>3</v>
      </c>
    </row>
    <row r="14" spans="1:7" x14ac:dyDescent="0.3">
      <c r="A14" s="1" t="s">
        <v>845</v>
      </c>
      <c r="B14" t="s">
        <v>168</v>
      </c>
      <c r="C14">
        <v>5</v>
      </c>
    </row>
    <row r="15" spans="1:7" x14ac:dyDescent="0.3">
      <c r="A15" s="1" t="s">
        <v>921</v>
      </c>
      <c r="B15" t="s">
        <v>146</v>
      </c>
      <c r="C15" t="s">
        <v>562</v>
      </c>
      <c r="D15" t="s">
        <v>562</v>
      </c>
      <c r="E15" t="s">
        <v>562</v>
      </c>
      <c r="F15">
        <v>1</v>
      </c>
    </row>
    <row r="16" spans="1:7" x14ac:dyDescent="0.3">
      <c r="A16" s="1" t="s">
        <v>916</v>
      </c>
      <c r="B16">
        <v>1.1100000000000001</v>
      </c>
      <c r="C16">
        <v>1.1200000000000001</v>
      </c>
    </row>
    <row r="17" spans="1:13" x14ac:dyDescent="0.3">
      <c r="A17" s="1" t="s">
        <v>922</v>
      </c>
      <c r="B17">
        <v>1</v>
      </c>
      <c r="C17">
        <v>1.5</v>
      </c>
      <c r="D17">
        <v>1.1599999999999999</v>
      </c>
      <c r="E17">
        <v>1.6</v>
      </c>
      <c r="F17">
        <v>1.6</v>
      </c>
      <c r="G17">
        <v>1.6</v>
      </c>
      <c r="H17">
        <v>1.94</v>
      </c>
      <c r="I17">
        <v>1.94</v>
      </c>
      <c r="J17">
        <v>1.94</v>
      </c>
      <c r="K17">
        <v>1</v>
      </c>
      <c r="L17">
        <v>1</v>
      </c>
      <c r="M17">
        <v>1</v>
      </c>
    </row>
    <row r="18" spans="1:13" x14ac:dyDescent="0.3">
      <c r="A18" s="1" t="s">
        <v>923</v>
      </c>
      <c r="B18">
        <v>1.25</v>
      </c>
      <c r="C18">
        <v>1.071</v>
      </c>
    </row>
    <row r="19" spans="1:13" x14ac:dyDescent="0.3">
      <c r="A19" s="1" t="s">
        <v>341</v>
      </c>
    </row>
    <row r="20" spans="1:13" x14ac:dyDescent="0.3">
      <c r="A20" s="1" t="s">
        <v>924</v>
      </c>
      <c r="B20" s="1" t="s">
        <v>129</v>
      </c>
      <c r="C20">
        <v>1</v>
      </c>
    </row>
    <row r="21" spans="1:13" x14ac:dyDescent="0.3">
      <c r="A21" t="s">
        <v>126</v>
      </c>
      <c r="B21" t="s">
        <v>843</v>
      </c>
      <c r="C21" t="s">
        <v>833</v>
      </c>
    </row>
    <row r="22" spans="1:13" x14ac:dyDescent="0.3">
      <c r="A22">
        <v>1</v>
      </c>
      <c r="B22" s="1" t="s">
        <v>925</v>
      </c>
      <c r="C22" s="1" t="s">
        <v>147</v>
      </c>
    </row>
    <row r="23" spans="1:13" x14ac:dyDescent="0.3">
      <c r="A23">
        <v>2</v>
      </c>
      <c r="B23" s="1" t="s">
        <v>926</v>
      </c>
      <c r="C23" s="1" t="s">
        <v>170</v>
      </c>
    </row>
    <row r="24" spans="1:13" x14ac:dyDescent="0.3">
      <c r="A24">
        <v>3</v>
      </c>
      <c r="B24" s="1" t="s">
        <v>847</v>
      </c>
      <c r="C24" s="1" t="s">
        <v>169</v>
      </c>
    </row>
    <row r="25" spans="1:13" x14ac:dyDescent="0.3">
      <c r="A25">
        <v>4</v>
      </c>
      <c r="B25" s="1" t="s">
        <v>166</v>
      </c>
      <c r="C25" s="1" t="s">
        <v>155</v>
      </c>
    </row>
    <row r="26" spans="1:13" x14ac:dyDescent="0.3">
      <c r="A26">
        <v>5</v>
      </c>
      <c r="B26" s="1" t="s">
        <v>927</v>
      </c>
      <c r="C26" s="1" t="s">
        <v>74</v>
      </c>
    </row>
    <row r="27" spans="1:13" x14ac:dyDescent="0.3">
      <c r="A27">
        <v>6</v>
      </c>
      <c r="B27" s="1" t="s">
        <v>834</v>
      </c>
      <c r="C27" s="1" t="s">
        <v>141</v>
      </c>
    </row>
    <row r="28" spans="1:13" x14ac:dyDescent="0.3">
      <c r="A28">
        <v>7</v>
      </c>
      <c r="B28" s="1" t="s">
        <v>849</v>
      </c>
      <c r="C28" s="1" t="s">
        <v>156</v>
      </c>
    </row>
    <row r="29" spans="1:13" x14ac:dyDescent="0.3">
      <c r="A29">
        <v>8</v>
      </c>
      <c r="B29" s="1" t="s">
        <v>171</v>
      </c>
      <c r="C29" s="1" t="s">
        <v>74</v>
      </c>
    </row>
    <row r="30" spans="1:13" x14ac:dyDescent="0.3">
      <c r="A30">
        <v>9</v>
      </c>
      <c r="B30" s="1" t="s">
        <v>171</v>
      </c>
      <c r="C30" s="1" t="s">
        <v>74</v>
      </c>
    </row>
    <row r="43" spans="1:2" x14ac:dyDescent="0.3">
      <c r="A43" t="s">
        <v>846</v>
      </c>
      <c r="B43">
        <v>1234</v>
      </c>
    </row>
  </sheetData>
  <phoneticPr fontId="4" type="noConversion"/>
  <pageMargins left="0.69999998807907104" right="0.69999998807907104" top="0.75" bottom="0.75" header="0.30000001192092896" footer="0.30000001192092896"/>
  <pageSetup paperSize="9" fitToWidth="0" fitToHeight="0" orientation="portrait" draf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"/>
  <dimension ref="A1"/>
  <sheetViews>
    <sheetView zoomScaleNormal="100" workbookViewId="0"/>
  </sheetViews>
  <sheetFormatPr defaultColWidth="9" defaultRowHeight="16.5" x14ac:dyDescent="0.3"/>
  <sheetData/>
  <phoneticPr fontId="4" type="noConversion"/>
  <pageMargins left="0.69999998807907104" right="0.69999998807907104" top="0.75" bottom="0.75" header="0.30000001192092896" footer="0.30000001192092896"/>
  <pageSetup paperSize="9" fitToWidth="0" fitToHeight="0" orientation="portrait" draf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15</vt:i4>
      </vt:variant>
    </vt:vector>
  </HeadingPairs>
  <TitlesOfParts>
    <vt:vector size="25" baseType="lpstr">
      <vt:lpstr>원가계산서</vt:lpstr>
      <vt:lpstr>공종별집계표</vt:lpstr>
      <vt:lpstr>공종별내역서</vt:lpstr>
      <vt:lpstr>일위대가목록</vt:lpstr>
      <vt:lpstr>일위대가</vt:lpstr>
      <vt:lpstr>중기단가목록</vt:lpstr>
      <vt:lpstr>중기단가산출서</vt:lpstr>
      <vt:lpstr>단가대비표</vt:lpstr>
      <vt:lpstr> 공사설정 </vt:lpstr>
      <vt:lpstr>Sheet1</vt:lpstr>
      <vt:lpstr>공종별내역서!Print_Area</vt:lpstr>
      <vt:lpstr>공종별집계표!Print_Area</vt:lpstr>
      <vt:lpstr>단가대비표!Print_Area</vt:lpstr>
      <vt:lpstr>일위대가!Print_Area</vt:lpstr>
      <vt:lpstr>일위대가목록!Print_Area</vt:lpstr>
      <vt:lpstr>중기단가목록!Print_Area</vt:lpstr>
      <vt:lpstr>중기단가산출서!Print_Area</vt:lpstr>
      <vt:lpstr>공종별내역서!Print_Titles</vt:lpstr>
      <vt:lpstr>공종별집계표!Print_Titles</vt:lpstr>
      <vt:lpstr>단가대비표!Print_Titles</vt:lpstr>
      <vt:lpstr>원가계산서!Print_Titles</vt:lpstr>
      <vt:lpstr>일위대가!Print_Titles</vt:lpstr>
      <vt:lpstr>일위대가목록!Print_Titles</vt:lpstr>
      <vt:lpstr>중기단가목록!Print_Titles</vt:lpstr>
      <vt:lpstr>중기단가산출서!Print_Titles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revision>1</cp:revision>
  <cp:lastPrinted>2024-04-09T10:26:15Z</cp:lastPrinted>
  <dcterms:created xsi:type="dcterms:W3CDTF">2024-04-09T08:17:40Z</dcterms:created>
  <dcterms:modified xsi:type="dcterms:W3CDTF">2024-04-15T08:23:53Z</dcterms:modified>
</cp:coreProperties>
</file>